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80" windowWidth="17490" windowHeight="86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M15" i="1" l="1"/>
  <c r="W15" i="1" l="1"/>
  <c r="V199" i="1" l="1"/>
  <c r="T199" i="1"/>
  <c r="Q199" i="1"/>
  <c r="N199" i="1"/>
  <c r="M199" i="1"/>
  <c r="I199" i="1"/>
  <c r="L199" i="1"/>
  <c r="K199" i="1"/>
  <c r="J199" i="1"/>
  <c r="H199" i="1"/>
  <c r="G199" i="1"/>
  <c r="V145" i="1"/>
  <c r="T145" i="1"/>
  <c r="Q145" i="1"/>
  <c r="O145" i="1"/>
  <c r="N145" i="1"/>
  <c r="M145" i="1"/>
  <c r="L145" i="1"/>
  <c r="K145" i="1"/>
  <c r="J145" i="1"/>
  <c r="I145" i="1"/>
  <c r="H145" i="1"/>
  <c r="G145" i="1"/>
  <c r="N59" i="1"/>
  <c r="V59" i="1"/>
  <c r="T59" i="1"/>
  <c r="Q59" i="1"/>
  <c r="M59" i="1"/>
  <c r="L59" i="1"/>
  <c r="K59" i="1"/>
  <c r="J59" i="1"/>
  <c r="I59" i="1"/>
  <c r="H59" i="1"/>
  <c r="G59" i="1"/>
  <c r="V41" i="1"/>
  <c r="T41" i="1"/>
  <c r="Q41" i="1"/>
  <c r="P41" i="1"/>
  <c r="N41" i="1"/>
  <c r="M41" i="1"/>
  <c r="L41" i="1"/>
  <c r="K41" i="1"/>
  <c r="J41" i="1"/>
  <c r="I41" i="1"/>
  <c r="H41" i="1"/>
  <c r="G41" i="1"/>
  <c r="S24" i="1" l="1"/>
  <c r="S23" i="1"/>
  <c r="S22" i="1"/>
  <c r="S21" i="1"/>
  <c r="S18" i="1"/>
  <c r="S20" i="1"/>
  <c r="S19" i="1"/>
  <c r="P34" i="1" l="1"/>
  <c r="P218" i="1"/>
  <c r="P217" i="1"/>
  <c r="P216" i="1"/>
  <c r="P215" i="1"/>
  <c r="P214" i="1"/>
  <c r="P213" i="1"/>
  <c r="P212" i="1"/>
  <c r="P211" i="1"/>
  <c r="P210" i="1"/>
  <c r="P144" i="1"/>
  <c r="P143" i="1"/>
  <c r="P142" i="1"/>
  <c r="P141" i="1"/>
  <c r="P140" i="1"/>
  <c r="P139" i="1"/>
  <c r="P138" i="1"/>
  <c r="P137" i="1"/>
  <c r="P136" i="1"/>
  <c r="V157" i="1"/>
  <c r="T157" i="1"/>
  <c r="Q157" i="1"/>
  <c r="P157" i="1"/>
  <c r="N157" i="1"/>
  <c r="M157" i="1"/>
  <c r="I157" i="1"/>
  <c r="L157" i="1"/>
  <c r="K157" i="1"/>
  <c r="J157" i="1"/>
  <c r="H157" i="1"/>
  <c r="G157" i="1"/>
  <c r="U218" i="1"/>
  <c r="S218" i="1"/>
  <c r="U217" i="1"/>
  <c r="S217" i="1"/>
  <c r="U216" i="1"/>
  <c r="S216" i="1"/>
  <c r="U215" i="1"/>
  <c r="S215" i="1"/>
  <c r="U214" i="1"/>
  <c r="S214" i="1"/>
  <c r="V135" i="1"/>
  <c r="T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U144" i="1"/>
  <c r="S144" i="1"/>
  <c r="U211" i="1"/>
  <c r="S211" i="1"/>
  <c r="V209" i="1"/>
  <c r="T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U213" i="1"/>
  <c r="S213" i="1"/>
  <c r="U212" i="1"/>
  <c r="S212" i="1"/>
  <c r="U143" i="1"/>
  <c r="U142" i="1"/>
  <c r="U141" i="1"/>
  <c r="S143" i="1"/>
  <c r="S142" i="1"/>
  <c r="S141" i="1"/>
  <c r="U140" i="1"/>
  <c r="U210" i="1"/>
  <c r="U139" i="1"/>
  <c r="U138" i="1"/>
  <c r="U137" i="1"/>
  <c r="U136" i="1"/>
  <c r="S140" i="1"/>
  <c r="S210" i="1"/>
  <c r="S139" i="1"/>
  <c r="S138" i="1"/>
  <c r="S137" i="1"/>
  <c r="S136" i="1"/>
  <c r="U209" i="1" l="1"/>
  <c r="S135" i="1"/>
  <c r="U135" i="1"/>
  <c r="S209" i="1"/>
  <c r="P145" i="1" l="1"/>
  <c r="V38" i="1"/>
  <c r="T38" i="1"/>
  <c r="Q38" i="1"/>
  <c r="P38" i="1"/>
  <c r="N38" i="1"/>
  <c r="M38" i="1"/>
  <c r="L38" i="1"/>
  <c r="K38" i="1"/>
  <c r="J38" i="1"/>
  <c r="I38" i="1"/>
  <c r="H38" i="1"/>
  <c r="G38" i="1"/>
  <c r="U53" i="1"/>
  <c r="S53" i="1"/>
  <c r="R53" i="1"/>
  <c r="V52" i="1"/>
  <c r="T52" i="1"/>
  <c r="Q52" i="1"/>
  <c r="O52" i="1"/>
  <c r="N52" i="1"/>
  <c r="M52" i="1"/>
  <c r="P52" i="1" s="1"/>
  <c r="L52" i="1"/>
  <c r="K52" i="1"/>
  <c r="J52" i="1"/>
  <c r="I52" i="1"/>
  <c r="H52" i="1"/>
  <c r="G52" i="1"/>
  <c r="V26" i="1"/>
  <c r="T26" i="1"/>
  <c r="Q26" i="1"/>
  <c r="P26" i="1"/>
  <c r="O26" i="1"/>
  <c r="N26" i="1"/>
  <c r="M26" i="1"/>
  <c r="L26" i="1"/>
  <c r="K26" i="1"/>
  <c r="J26" i="1"/>
  <c r="I26" i="1"/>
  <c r="H26" i="1"/>
  <c r="G26" i="1"/>
  <c r="P35" i="1"/>
  <c r="P30" i="1"/>
  <c r="P31" i="1"/>
  <c r="P32" i="1"/>
  <c r="P33" i="1"/>
  <c r="R27" i="1"/>
  <c r="V35" i="1"/>
  <c r="T35" i="1"/>
  <c r="Q35" i="1"/>
  <c r="O35" i="1"/>
  <c r="N35" i="1"/>
  <c r="M35" i="1"/>
  <c r="L35" i="1"/>
  <c r="K35" i="1"/>
  <c r="J35" i="1"/>
  <c r="I35" i="1"/>
  <c r="H35" i="1"/>
  <c r="G35" i="1"/>
  <c r="V189" i="1"/>
  <c r="U222" i="1"/>
  <c r="U224" i="1"/>
  <c r="U223" i="1"/>
  <c r="U221" i="1"/>
  <c r="U220" i="1"/>
  <c r="U207" i="1"/>
  <c r="U206" i="1"/>
  <c r="U200" i="1"/>
  <c r="U204" i="1"/>
  <c r="U208" i="1"/>
  <c r="U205" i="1"/>
  <c r="U203" i="1"/>
  <c r="U202" i="1"/>
  <c r="U201" i="1"/>
  <c r="U198" i="1"/>
  <c r="U196" i="1"/>
  <c r="U195" i="1"/>
  <c r="U194" i="1"/>
  <c r="U192" i="1"/>
  <c r="U190" i="1"/>
  <c r="U189" i="1" s="1"/>
  <c r="U188" i="1"/>
  <c r="U187" i="1"/>
  <c r="U185" i="1"/>
  <c r="U184" i="1"/>
  <c r="U183" i="1"/>
  <c r="U182" i="1"/>
  <c r="U181" i="1"/>
  <c r="U180" i="1"/>
  <c r="U178" i="1"/>
  <c r="U177" i="1"/>
  <c r="U176" i="1"/>
  <c r="U175" i="1"/>
  <c r="U174" i="1"/>
  <c r="U173" i="1"/>
  <c r="U171" i="1"/>
  <c r="U170" i="1"/>
  <c r="U169" i="1"/>
  <c r="U168" i="1"/>
  <c r="U167" i="1"/>
  <c r="U166" i="1"/>
  <c r="U162" i="1"/>
  <c r="U161" i="1"/>
  <c r="U164" i="1"/>
  <c r="U163" i="1"/>
  <c r="U61" i="1"/>
  <c r="U155" i="1"/>
  <c r="U154" i="1"/>
  <c r="U153" i="1"/>
  <c r="U151" i="1"/>
  <c r="U146" i="1"/>
  <c r="U132" i="1"/>
  <c r="U131" i="1"/>
  <c r="U130" i="1"/>
  <c r="U126" i="1"/>
  <c r="U125" i="1"/>
  <c r="U124" i="1"/>
  <c r="U123" i="1"/>
  <c r="U122" i="1"/>
  <c r="U49" i="1"/>
  <c r="U119" i="1"/>
  <c r="U116" i="1"/>
  <c r="U114" i="1"/>
  <c r="U113" i="1"/>
  <c r="U110" i="1"/>
  <c r="U112" i="1"/>
  <c r="U111" i="1"/>
  <c r="U109" i="1"/>
  <c r="U108" i="1"/>
  <c r="U107" i="1"/>
  <c r="U106" i="1"/>
  <c r="U104" i="1"/>
  <c r="U102" i="1"/>
  <c r="U100" i="1"/>
  <c r="U99" i="1"/>
  <c r="U98" i="1"/>
  <c r="U96" i="1"/>
  <c r="U95" i="1"/>
  <c r="U93" i="1"/>
  <c r="U91" i="1"/>
  <c r="U90" i="1"/>
  <c r="U89" i="1"/>
  <c r="U88" i="1"/>
  <c r="U87" i="1"/>
  <c r="U86" i="1"/>
  <c r="U85" i="1"/>
  <c r="U84" i="1"/>
  <c r="U64" i="1"/>
  <c r="U63" i="1"/>
  <c r="U58" i="1"/>
  <c r="U160" i="1"/>
  <c r="U159" i="1"/>
  <c r="U158" i="1"/>
  <c r="U157" i="1" s="1"/>
  <c r="U55" i="1"/>
  <c r="U150" i="1"/>
  <c r="U149" i="1"/>
  <c r="U148" i="1"/>
  <c r="U147" i="1"/>
  <c r="U54" i="1"/>
  <c r="U51" i="1"/>
  <c r="U48" i="1"/>
  <c r="U134" i="1"/>
  <c r="U133" i="1"/>
  <c r="U127" i="1"/>
  <c r="U50" i="1"/>
  <c r="U117" i="1"/>
  <c r="U42" i="1"/>
  <c r="U46" i="1"/>
  <c r="U45" i="1"/>
  <c r="U44" i="1"/>
  <c r="U43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0" i="1"/>
  <c r="U40" i="1"/>
  <c r="U39" i="1"/>
  <c r="S222" i="1"/>
  <c r="S224" i="1"/>
  <c r="S223" i="1"/>
  <c r="S221" i="1"/>
  <c r="S220" i="1"/>
  <c r="S207" i="1"/>
  <c r="S206" i="1"/>
  <c r="S200" i="1"/>
  <c r="S204" i="1"/>
  <c r="S208" i="1"/>
  <c r="S205" i="1"/>
  <c r="S203" i="1"/>
  <c r="S202" i="1"/>
  <c r="S201" i="1"/>
  <c r="S198" i="1"/>
  <c r="S196" i="1"/>
  <c r="S195" i="1"/>
  <c r="S194" i="1"/>
  <c r="S192" i="1"/>
  <c r="S190" i="1"/>
  <c r="S188" i="1"/>
  <c r="S187" i="1"/>
  <c r="S185" i="1"/>
  <c r="S184" i="1"/>
  <c r="S183" i="1"/>
  <c r="S182" i="1"/>
  <c r="S181" i="1"/>
  <c r="S180" i="1"/>
  <c r="S178" i="1"/>
  <c r="S177" i="1"/>
  <c r="S176" i="1"/>
  <c r="S175" i="1"/>
  <c r="S174" i="1"/>
  <c r="S173" i="1"/>
  <c r="S171" i="1"/>
  <c r="S170" i="1"/>
  <c r="S169" i="1"/>
  <c r="S168" i="1"/>
  <c r="S167" i="1"/>
  <c r="S166" i="1"/>
  <c r="S162" i="1"/>
  <c r="S161" i="1"/>
  <c r="S164" i="1"/>
  <c r="S163" i="1"/>
  <c r="S155" i="1"/>
  <c r="S154" i="1"/>
  <c r="S153" i="1"/>
  <c r="S151" i="1"/>
  <c r="S146" i="1"/>
  <c r="S132" i="1"/>
  <c r="S131" i="1"/>
  <c r="S130" i="1"/>
  <c r="S126" i="1"/>
  <c r="S125" i="1"/>
  <c r="S124" i="1"/>
  <c r="S123" i="1"/>
  <c r="S122" i="1"/>
  <c r="S49" i="1"/>
  <c r="S119" i="1"/>
  <c r="S116" i="1"/>
  <c r="S114" i="1"/>
  <c r="S113" i="1"/>
  <c r="S110" i="1"/>
  <c r="S112" i="1"/>
  <c r="S111" i="1"/>
  <c r="S109" i="1"/>
  <c r="S108" i="1"/>
  <c r="S107" i="1"/>
  <c r="S106" i="1"/>
  <c r="S104" i="1"/>
  <c r="S102" i="1"/>
  <c r="S100" i="1"/>
  <c r="S99" i="1"/>
  <c r="S98" i="1"/>
  <c r="S96" i="1"/>
  <c r="S95" i="1"/>
  <c r="S93" i="1"/>
  <c r="S91" i="1"/>
  <c r="S90" i="1"/>
  <c r="S89" i="1"/>
  <c r="S88" i="1"/>
  <c r="S87" i="1"/>
  <c r="S86" i="1"/>
  <c r="S85" i="1"/>
  <c r="S84" i="1"/>
  <c r="S64" i="1"/>
  <c r="S63" i="1"/>
  <c r="S61" i="1"/>
  <c r="S58" i="1"/>
  <c r="S160" i="1"/>
  <c r="S159" i="1"/>
  <c r="S158" i="1"/>
  <c r="S55" i="1"/>
  <c r="S150" i="1"/>
  <c r="S149" i="1"/>
  <c r="S148" i="1"/>
  <c r="S147" i="1"/>
  <c r="S54" i="1"/>
  <c r="S51" i="1"/>
  <c r="S48" i="1"/>
  <c r="S134" i="1"/>
  <c r="S133" i="1"/>
  <c r="S127" i="1"/>
  <c r="S50" i="1"/>
  <c r="S117" i="1"/>
  <c r="S42" i="1"/>
  <c r="S46" i="1"/>
  <c r="S45" i="1"/>
  <c r="S44" i="1"/>
  <c r="S43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0" i="1"/>
  <c r="S40" i="1"/>
  <c r="S39" i="1"/>
  <c r="S152" i="1"/>
  <c r="S36" i="1"/>
  <c r="S35" i="1" s="1"/>
  <c r="U152" i="1"/>
  <c r="U36" i="1"/>
  <c r="U35" i="1" s="1"/>
  <c r="U34" i="1"/>
  <c r="U129" i="1"/>
  <c r="U128" i="1"/>
  <c r="U121" i="1"/>
  <c r="U120" i="1"/>
  <c r="U118" i="1"/>
  <c r="U32" i="1"/>
  <c r="U31" i="1"/>
  <c r="U30" i="1"/>
  <c r="U62" i="1"/>
  <c r="U28" i="1"/>
  <c r="U27" i="1"/>
  <c r="S34" i="1"/>
  <c r="S129" i="1"/>
  <c r="S128" i="1"/>
  <c r="S121" i="1"/>
  <c r="S120" i="1"/>
  <c r="S118" i="1"/>
  <c r="S32" i="1"/>
  <c r="S31" i="1"/>
  <c r="S30" i="1"/>
  <c r="S62" i="1"/>
  <c r="S28" i="1"/>
  <c r="S27" i="1"/>
  <c r="V17" i="1"/>
  <c r="U20" i="1"/>
  <c r="U199" i="1" l="1"/>
  <c r="U59" i="1"/>
  <c r="U41" i="1"/>
  <c r="S41" i="1"/>
  <c r="S157" i="1"/>
  <c r="S145" i="1"/>
  <c r="U145" i="1"/>
  <c r="S52" i="1"/>
  <c r="U38" i="1"/>
  <c r="S38" i="1"/>
  <c r="S26" i="1"/>
  <c r="U52" i="1"/>
  <c r="U26" i="1"/>
  <c r="U219" i="1"/>
  <c r="G105" i="1" l="1"/>
  <c r="R110" i="1"/>
  <c r="V105" i="1" l="1"/>
  <c r="T105" i="1"/>
  <c r="Q105" i="1"/>
  <c r="P105" i="1"/>
  <c r="N105" i="1"/>
  <c r="M105" i="1"/>
  <c r="L105" i="1"/>
  <c r="K105" i="1"/>
  <c r="J105" i="1"/>
  <c r="I105" i="1"/>
  <c r="H105" i="1"/>
  <c r="V101" i="1"/>
  <c r="T101" i="1"/>
  <c r="Q101" i="1"/>
  <c r="P101" i="1"/>
  <c r="O101" i="1"/>
  <c r="N101" i="1"/>
  <c r="M101" i="1"/>
  <c r="L101" i="1"/>
  <c r="K101" i="1"/>
  <c r="J101" i="1"/>
  <c r="I101" i="1"/>
  <c r="H101" i="1"/>
  <c r="G101" i="1"/>
  <c r="V92" i="1"/>
  <c r="T92" i="1"/>
  <c r="Q92" i="1"/>
  <c r="P92" i="1"/>
  <c r="O92" i="1"/>
  <c r="N92" i="1"/>
  <c r="M92" i="1"/>
  <c r="L92" i="1"/>
  <c r="K92" i="1"/>
  <c r="J92" i="1"/>
  <c r="I92" i="1"/>
  <c r="H92" i="1"/>
  <c r="G92" i="1"/>
  <c r="V57" i="1"/>
  <c r="T57" i="1"/>
  <c r="Q57" i="1"/>
  <c r="P57" i="1"/>
  <c r="N57" i="1"/>
  <c r="M57" i="1"/>
  <c r="L57" i="1"/>
  <c r="K57" i="1"/>
  <c r="J57" i="1"/>
  <c r="I57" i="1"/>
  <c r="H57" i="1"/>
  <c r="G57" i="1"/>
  <c r="V33" i="1"/>
  <c r="T33" i="1"/>
  <c r="Q33" i="1"/>
  <c r="N33" i="1"/>
  <c r="M33" i="1"/>
  <c r="L33" i="1"/>
  <c r="K33" i="1"/>
  <c r="J33" i="1"/>
  <c r="I33" i="1"/>
  <c r="H33" i="1"/>
  <c r="G33" i="1"/>
  <c r="U33" i="1" l="1"/>
  <c r="V97" i="1"/>
  <c r="T97" i="1"/>
  <c r="Q97" i="1"/>
  <c r="O97" i="1"/>
  <c r="M97" i="1"/>
  <c r="P97" i="1" s="1"/>
  <c r="L97" i="1"/>
  <c r="K97" i="1"/>
  <c r="J97" i="1"/>
  <c r="I97" i="1"/>
  <c r="H97" i="1"/>
  <c r="G97" i="1"/>
  <c r="V47" i="1"/>
  <c r="T47" i="1"/>
  <c r="Q47" i="1"/>
  <c r="N47" i="1"/>
  <c r="M47" i="1"/>
  <c r="P47" i="1" s="1"/>
  <c r="L47" i="1"/>
  <c r="K47" i="1"/>
  <c r="J47" i="1"/>
  <c r="I47" i="1"/>
  <c r="H47" i="1"/>
  <c r="G47" i="1"/>
  <c r="V29" i="1"/>
  <c r="T29" i="1"/>
  <c r="Q29" i="1"/>
  <c r="O29" i="1"/>
  <c r="N29" i="1"/>
  <c r="M29" i="1"/>
  <c r="P29" i="1" s="1"/>
  <c r="L29" i="1"/>
  <c r="K29" i="1"/>
  <c r="J29" i="1"/>
  <c r="I29" i="1"/>
  <c r="H29" i="1"/>
  <c r="G29" i="1"/>
  <c r="V65" i="1"/>
  <c r="T65" i="1"/>
  <c r="Q65" i="1"/>
  <c r="M65" i="1"/>
  <c r="P65" i="1" s="1"/>
  <c r="L65" i="1"/>
  <c r="K65" i="1"/>
  <c r="J65" i="1"/>
  <c r="I65" i="1"/>
  <c r="H65" i="1"/>
  <c r="G65" i="1"/>
  <c r="V165" i="1"/>
  <c r="T165" i="1"/>
  <c r="Q165" i="1"/>
  <c r="M165" i="1"/>
  <c r="P165" i="1" s="1"/>
  <c r="L165" i="1"/>
  <c r="K165" i="1"/>
  <c r="J165" i="1"/>
  <c r="I165" i="1"/>
  <c r="H165" i="1"/>
  <c r="G165" i="1"/>
  <c r="P59" i="1"/>
  <c r="P197" i="1"/>
  <c r="P191" i="1"/>
  <c r="P189" i="1"/>
  <c r="P103" i="1"/>
  <c r="U29" i="1" l="1"/>
  <c r="U97" i="1"/>
  <c r="R152" i="1"/>
  <c r="R36" i="1"/>
  <c r="R35" i="1" s="1"/>
  <c r="U24" i="1"/>
  <c r="U23" i="1"/>
  <c r="U22" i="1"/>
  <c r="U21" i="1"/>
  <c r="U18" i="1"/>
  <c r="U19" i="1"/>
  <c r="Q17" i="1"/>
  <c r="S14" i="1" s="1"/>
  <c r="R55" i="1"/>
  <c r="R150" i="1"/>
  <c r="R149" i="1"/>
  <c r="R148" i="1"/>
  <c r="R147" i="1"/>
  <c r="R54" i="1"/>
  <c r="R51" i="1"/>
  <c r="R48" i="1"/>
  <c r="R134" i="1"/>
  <c r="R133" i="1"/>
  <c r="R127" i="1"/>
  <c r="R50" i="1"/>
  <c r="R129" i="1"/>
  <c r="R128" i="1"/>
  <c r="R121" i="1"/>
  <c r="R120" i="1"/>
  <c r="R118" i="1"/>
  <c r="R34" i="1"/>
  <c r="R33" i="1" s="1"/>
  <c r="R52" i="1" l="1"/>
  <c r="U197" i="1"/>
  <c r="U191" i="1"/>
  <c r="T197" i="1"/>
  <c r="T193" i="1"/>
  <c r="T191" i="1"/>
  <c r="T189" i="1"/>
  <c r="T186" i="1"/>
  <c r="Q186" i="1"/>
  <c r="S197" i="1"/>
  <c r="S191" i="1"/>
  <c r="S189" i="1"/>
  <c r="U103" i="1"/>
  <c r="S103" i="1"/>
  <c r="U101" i="1"/>
  <c r="S101" i="1"/>
  <c r="U94" i="1"/>
  <c r="S92" i="1"/>
  <c r="U92" i="1"/>
  <c r="S57" i="1"/>
  <c r="U57" i="1"/>
  <c r="S33" i="1"/>
  <c r="V115" i="1"/>
  <c r="T115" i="1"/>
  <c r="Q115" i="1"/>
  <c r="M115" i="1"/>
  <c r="P115" i="1" s="1"/>
  <c r="I115" i="1"/>
  <c r="L115" i="1"/>
  <c r="K115" i="1"/>
  <c r="J115" i="1"/>
  <c r="H115" i="1"/>
  <c r="G115" i="1"/>
  <c r="R222" i="1"/>
  <c r="R224" i="1"/>
  <c r="R223" i="1"/>
  <c r="R221" i="1"/>
  <c r="R220" i="1"/>
  <c r="R207" i="1"/>
  <c r="R206" i="1"/>
  <c r="R200" i="1"/>
  <c r="R204" i="1"/>
  <c r="R208" i="1"/>
  <c r="R205" i="1"/>
  <c r="R203" i="1"/>
  <c r="R202" i="1"/>
  <c r="R201" i="1"/>
  <c r="R151" i="1"/>
  <c r="R146" i="1"/>
  <c r="R49" i="1"/>
  <c r="R116" i="1"/>
  <c r="R126" i="1"/>
  <c r="R125" i="1"/>
  <c r="R124" i="1"/>
  <c r="R123" i="1"/>
  <c r="R119" i="1"/>
  <c r="R117" i="1"/>
  <c r="R155" i="1"/>
  <c r="R154" i="1"/>
  <c r="R153" i="1"/>
  <c r="R132" i="1"/>
  <c r="R131" i="1"/>
  <c r="R130" i="1"/>
  <c r="R122" i="1"/>
  <c r="R198" i="1"/>
  <c r="R197" i="1"/>
  <c r="R196" i="1"/>
  <c r="R195" i="1"/>
  <c r="R194" i="1"/>
  <c r="R192" i="1"/>
  <c r="R191" i="1"/>
  <c r="R190" i="1"/>
  <c r="R189" i="1"/>
  <c r="R188" i="1"/>
  <c r="R187" i="1"/>
  <c r="R185" i="1"/>
  <c r="R184" i="1"/>
  <c r="R183" i="1"/>
  <c r="R182" i="1"/>
  <c r="R181" i="1"/>
  <c r="R180" i="1"/>
  <c r="R109" i="1"/>
  <c r="R107" i="1"/>
  <c r="R104" i="1"/>
  <c r="R103" i="1"/>
  <c r="R100" i="1"/>
  <c r="R99" i="1"/>
  <c r="R98" i="1"/>
  <c r="R178" i="1"/>
  <c r="R177" i="1"/>
  <c r="R176" i="1"/>
  <c r="R175" i="1"/>
  <c r="R174" i="1"/>
  <c r="R173" i="1"/>
  <c r="R96" i="1"/>
  <c r="R95" i="1"/>
  <c r="R91" i="1"/>
  <c r="R90" i="1"/>
  <c r="R89" i="1"/>
  <c r="R88" i="1"/>
  <c r="R87" i="1"/>
  <c r="R86" i="1"/>
  <c r="R85" i="1"/>
  <c r="R84" i="1"/>
  <c r="R83" i="1"/>
  <c r="R82" i="1"/>
  <c r="R159" i="1"/>
  <c r="R158" i="1"/>
  <c r="R162" i="1"/>
  <c r="R171" i="1"/>
  <c r="R170" i="1"/>
  <c r="R169" i="1"/>
  <c r="R168" i="1"/>
  <c r="R167" i="1"/>
  <c r="R166" i="1"/>
  <c r="R81" i="1"/>
  <c r="R80" i="1"/>
  <c r="R58" i="1"/>
  <c r="R57" i="1" s="1"/>
  <c r="R102" i="1"/>
  <c r="R101" i="1" s="1"/>
  <c r="R42" i="1"/>
  <c r="R46" i="1"/>
  <c r="R45" i="1"/>
  <c r="R44" i="1"/>
  <c r="R43" i="1"/>
  <c r="R93" i="1"/>
  <c r="R92" i="1" s="1"/>
  <c r="R114" i="1"/>
  <c r="R113" i="1"/>
  <c r="R112" i="1"/>
  <c r="R111" i="1"/>
  <c r="R108" i="1"/>
  <c r="R106" i="1"/>
  <c r="R64" i="1"/>
  <c r="R63" i="1"/>
  <c r="R61" i="1"/>
  <c r="R60" i="1"/>
  <c r="R40" i="1"/>
  <c r="R39" i="1"/>
  <c r="R62" i="1"/>
  <c r="R164" i="1"/>
  <c r="R163" i="1"/>
  <c r="R160" i="1"/>
  <c r="R161" i="1"/>
  <c r="R32" i="1"/>
  <c r="R31" i="1"/>
  <c r="R3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28" i="1"/>
  <c r="R26" i="1" s="1"/>
  <c r="R41" i="1" l="1"/>
  <c r="R157" i="1"/>
  <c r="R145" i="1"/>
  <c r="R47" i="1"/>
  <c r="R38" i="1"/>
  <c r="R97" i="1"/>
  <c r="S105" i="1"/>
  <c r="U105" i="1"/>
  <c r="R105" i="1"/>
  <c r="S97" i="1"/>
  <c r="S47" i="1"/>
  <c r="S37" i="1" s="1"/>
  <c r="U47" i="1"/>
  <c r="S29" i="1"/>
  <c r="S94" i="1"/>
  <c r="U193" i="1"/>
  <c r="R29" i="1"/>
  <c r="S65" i="1"/>
  <c r="S59" i="1"/>
  <c r="R65" i="1"/>
  <c r="U65" i="1"/>
  <c r="R59" i="1"/>
  <c r="S115" i="1"/>
  <c r="U115" i="1"/>
  <c r="R165" i="1"/>
  <c r="U165" i="1"/>
  <c r="S165" i="1"/>
  <c r="R219" i="1"/>
  <c r="U186" i="1"/>
  <c r="U179" i="1"/>
  <c r="S179" i="1"/>
  <c r="S172" i="1"/>
  <c r="S186" i="1"/>
  <c r="S193" i="1"/>
  <c r="S199" i="1"/>
  <c r="R186" i="1"/>
  <c r="S219" i="1"/>
  <c r="U172" i="1"/>
  <c r="R115" i="1"/>
  <c r="R94" i="1"/>
  <c r="R172" i="1"/>
  <c r="U56" i="1" l="1"/>
  <c r="R56" i="1"/>
  <c r="S56" i="1"/>
  <c r="U156" i="1"/>
  <c r="S156" i="1"/>
  <c r="U37" i="1"/>
  <c r="U17" i="1"/>
  <c r="U16" i="1" s="1"/>
  <c r="S17" i="1"/>
  <c r="T17" i="1"/>
  <c r="O17" i="1"/>
  <c r="N17" i="1"/>
  <c r="M17" i="1"/>
  <c r="L17" i="1"/>
  <c r="K17" i="1"/>
  <c r="J17" i="1"/>
  <c r="I17" i="1"/>
  <c r="H17" i="1"/>
  <c r="G17" i="1"/>
  <c r="S16" i="1" l="1"/>
  <c r="V172" i="1"/>
  <c r="T172" i="1"/>
  <c r="Q172" i="1"/>
  <c r="O172" i="1"/>
  <c r="M172" i="1"/>
  <c r="L172" i="1"/>
  <c r="K172" i="1"/>
  <c r="J172" i="1"/>
  <c r="I172" i="1"/>
  <c r="H172" i="1"/>
  <c r="G172" i="1"/>
  <c r="P172" i="1" l="1"/>
  <c r="V219" i="1"/>
  <c r="V197" i="1"/>
  <c r="V193" i="1"/>
  <c r="V191" i="1"/>
  <c r="V186" i="1"/>
  <c r="V179" i="1"/>
  <c r="V37" i="1"/>
  <c r="V103" i="1"/>
  <c r="V56" i="1" s="1"/>
  <c r="V16" i="1"/>
  <c r="T219" i="1"/>
  <c r="T179" i="1"/>
  <c r="T37" i="1"/>
  <c r="T103" i="1"/>
  <c r="T94" i="1"/>
  <c r="T16" i="1"/>
  <c r="T156" i="1" l="1"/>
  <c r="T56" i="1"/>
  <c r="V156" i="1"/>
  <c r="Q219" i="1"/>
  <c r="Q197" i="1"/>
  <c r="Q193" i="1"/>
  <c r="Q191" i="1"/>
  <c r="Q189" i="1"/>
  <c r="Q179" i="1"/>
  <c r="Q37" i="1"/>
  <c r="Q103" i="1"/>
  <c r="Q94" i="1"/>
  <c r="Q16" i="1"/>
  <c r="Q56" i="1" l="1"/>
  <c r="Q156" i="1"/>
  <c r="H219" i="1"/>
  <c r="I219" i="1"/>
  <c r="J219" i="1"/>
  <c r="K219" i="1"/>
  <c r="L219" i="1"/>
  <c r="M219" i="1"/>
  <c r="P219" i="1" s="1"/>
  <c r="N219" i="1"/>
  <c r="O219" i="1"/>
  <c r="G219" i="1"/>
  <c r="R199" i="1" l="1"/>
  <c r="P199" i="1"/>
  <c r="O160" i="1"/>
  <c r="O161" i="1"/>
  <c r="O157" i="1" l="1"/>
  <c r="H16" i="1"/>
  <c r="I16" i="1"/>
  <c r="J16" i="1"/>
  <c r="K16" i="1"/>
  <c r="L16" i="1"/>
  <c r="M16" i="1"/>
  <c r="N16" i="1"/>
  <c r="O16" i="1"/>
  <c r="G16" i="1"/>
  <c r="O207" i="1" l="1"/>
  <c r="O206" i="1"/>
  <c r="O116" i="1"/>
  <c r="O205" i="1"/>
  <c r="O203" i="1"/>
  <c r="O201" i="1"/>
  <c r="O199" i="1" s="1"/>
  <c r="O49" i="1"/>
  <c r="N126" i="1"/>
  <c r="N91" i="1"/>
  <c r="N90" i="1"/>
  <c r="O89" i="1"/>
  <c r="N88" i="1"/>
  <c r="O86" i="1"/>
  <c r="O85" i="1"/>
  <c r="N83" i="1"/>
  <c r="O82" i="1"/>
  <c r="N100" i="1"/>
  <c r="N97" i="1" s="1"/>
  <c r="O183" i="1"/>
  <c r="N182" i="1"/>
  <c r="N179" i="1" s="1"/>
  <c r="O181" i="1"/>
  <c r="O180" i="1"/>
  <c r="M179" i="1"/>
  <c r="L179" i="1"/>
  <c r="K179" i="1"/>
  <c r="J179" i="1"/>
  <c r="I179" i="1"/>
  <c r="H179" i="1"/>
  <c r="G179" i="1"/>
  <c r="O108" i="1"/>
  <c r="O105" i="1" s="1"/>
  <c r="O130" i="1"/>
  <c r="O125" i="1"/>
  <c r="N123" i="1"/>
  <c r="N115" i="1" s="1"/>
  <c r="O119" i="1"/>
  <c r="O171" i="1"/>
  <c r="O170" i="1"/>
  <c r="O168" i="1"/>
  <c r="N166" i="1"/>
  <c r="N165" i="1" s="1"/>
  <c r="N196" i="1"/>
  <c r="N195" i="1"/>
  <c r="O193" i="1"/>
  <c r="M193" i="1"/>
  <c r="L193" i="1"/>
  <c r="K193" i="1"/>
  <c r="J193" i="1"/>
  <c r="I193" i="1"/>
  <c r="H193" i="1"/>
  <c r="G193" i="1"/>
  <c r="O188" i="1"/>
  <c r="O187" i="1"/>
  <c r="N186" i="1"/>
  <c r="M186" i="1"/>
  <c r="P186" i="1" s="1"/>
  <c r="L186" i="1"/>
  <c r="K186" i="1"/>
  <c r="J186" i="1"/>
  <c r="I186" i="1"/>
  <c r="H186" i="1"/>
  <c r="G186" i="1"/>
  <c r="O33" i="1"/>
  <c r="O48" i="1"/>
  <c r="O134" i="1"/>
  <c r="O133" i="1"/>
  <c r="O127" i="1"/>
  <c r="O50" i="1"/>
  <c r="O122" i="1"/>
  <c r="O74" i="1"/>
  <c r="O58" i="1"/>
  <c r="O57" i="1" s="1"/>
  <c r="O104" i="1"/>
  <c r="O103" i="1"/>
  <c r="O44" i="1"/>
  <c r="O41" i="1" s="1"/>
  <c r="N37" i="1"/>
  <c r="M37" i="1"/>
  <c r="L37" i="1"/>
  <c r="K37" i="1"/>
  <c r="J37" i="1"/>
  <c r="I37" i="1"/>
  <c r="H37" i="1"/>
  <c r="G37" i="1"/>
  <c r="O60" i="1"/>
  <c r="O59" i="1" s="1"/>
  <c r="O40" i="1"/>
  <c r="O38" i="1" s="1"/>
  <c r="O94" i="1"/>
  <c r="N94" i="1"/>
  <c r="M94" i="1"/>
  <c r="M56" i="1" s="1"/>
  <c r="L94" i="1"/>
  <c r="L56" i="1" s="1"/>
  <c r="K94" i="1"/>
  <c r="K56" i="1" s="1"/>
  <c r="J94" i="1"/>
  <c r="J56" i="1" s="1"/>
  <c r="I94" i="1"/>
  <c r="I56" i="1" s="1"/>
  <c r="H94" i="1"/>
  <c r="H56" i="1" s="1"/>
  <c r="G94" i="1"/>
  <c r="G56" i="1" s="1"/>
  <c r="G156" i="1" l="1"/>
  <c r="I156" i="1"/>
  <c r="K156" i="1"/>
  <c r="M156" i="1"/>
  <c r="H156" i="1"/>
  <c r="J156" i="1"/>
  <c r="L156" i="1"/>
  <c r="N172" i="1"/>
  <c r="O165" i="1"/>
  <c r="O65" i="1"/>
  <c r="N65" i="1"/>
  <c r="N56" i="1" s="1"/>
  <c r="O47" i="1"/>
  <c r="O37" i="1" s="1"/>
  <c r="P37" i="1"/>
  <c r="P94" i="1"/>
  <c r="P56" i="1" s="1"/>
  <c r="R179" i="1"/>
  <c r="P179" i="1"/>
  <c r="R193" i="1"/>
  <c r="P193" i="1"/>
  <c r="O115" i="1"/>
  <c r="O179" i="1"/>
  <c r="O186" i="1"/>
  <c r="N193" i="1"/>
  <c r="O56" i="1" l="1"/>
  <c r="N156" i="1"/>
  <c r="P156" i="1"/>
  <c r="R156" i="1"/>
  <c r="O156" i="1"/>
  <c r="V25" i="1"/>
  <c r="R37" i="1"/>
  <c r="R25" i="1" s="1"/>
  <c r="T25" i="1"/>
  <c r="S25" i="1"/>
  <c r="G25" i="1"/>
  <c r="H25" i="1"/>
  <c r="K25" i="1"/>
  <c r="J25" i="1"/>
  <c r="L25" i="1"/>
  <c r="I25" i="1"/>
  <c r="O25" i="1"/>
  <c r="N25" i="1"/>
  <c r="P25" i="1" l="1"/>
  <c r="M25" i="1"/>
  <c r="Q25" i="1"/>
  <c r="U25" i="1"/>
  <c r="K15" i="1" l="1"/>
  <c r="U15" i="1"/>
  <c r="H15" i="1"/>
  <c r="S15" i="1"/>
  <c r="L15" i="1"/>
  <c r="N15" i="1"/>
  <c r="Q15" i="1"/>
  <c r="T15" i="1"/>
  <c r="V15" i="1"/>
  <c r="J15" i="1"/>
  <c r="O15" i="1"/>
  <c r="I15" i="1"/>
  <c r="G15" i="1"/>
</calcChain>
</file>

<file path=xl/sharedStrings.xml><?xml version="1.0" encoding="utf-8"?>
<sst xmlns="http://schemas.openxmlformats.org/spreadsheetml/2006/main" count="1029" uniqueCount="497">
  <si>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</si>
  <si>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</si>
  <si>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</si>
  <si>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</si>
  <si>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</si>
  <si>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всего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</si>
  <si>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</si>
  <si>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</si>
  <si>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</si>
  <si>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Расселяемая площадь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</si>
  <si>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</si>
  <si>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</si>
  <si>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</si>
  <si>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</si>
  <si>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</si>
  <si>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</si>
  <si>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</si>
  <si>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</si>
  <si>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</si>
  <si>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</si>
  <si>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Итого по Ульяновской области
 за 2018-2022 годы:</t>
  </si>
  <si>
    <t>X</t>
  </si>
  <si>
    <t>Итого по этапу 2018 года:</t>
  </si>
  <si>
    <t>IV кв. 2019 г.</t>
  </si>
  <si>
    <t>IV кв. 2020 г.</t>
  </si>
  <si>
    <t>д. Салмановка, ул. Текстильщиков, д. 12</t>
  </si>
  <si>
    <t>30/13</t>
  </si>
  <si>
    <t>01/13</t>
  </si>
  <si>
    <t>31/12</t>
  </si>
  <si>
    <t>г. Ульяновск, ул. Герасимова, д. 7</t>
  </si>
  <si>
    <t>г. Ульяновск, ул. Локомотивная, д. 70</t>
  </si>
  <si>
    <t>г. Ульяновск, ул. Локомотивная, д. 84</t>
  </si>
  <si>
    <t xml:space="preserve">г. Ульяновск,  ул. Мостостроителей, д. 6                                              </t>
  </si>
  <si>
    <t>г. Ульяновск, 4 пер. Ватутина, д. 8</t>
  </si>
  <si>
    <t>Итого по этапу 2019 года:</t>
  </si>
  <si>
    <t>г. Инза, ул. Чапаева, д. 3</t>
  </si>
  <si>
    <t>б/н</t>
  </si>
  <si>
    <t>IV кв. 2021 г.</t>
  </si>
  <si>
    <t>г. Инза, ул. Чапаева, д. 16</t>
  </si>
  <si>
    <t>г. Инза, ул. Рузаевская, д. 30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</si>
  <si>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</si>
  <si>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</si>
  <si>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</si>
  <si>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п. Цемзавод, ул. 1 Пятилетки, д. 14</t>
  </si>
  <si>
    <t>01</t>
  </si>
  <si>
    <t>п. Цемзавод. ул. 1 Пятилетки, д. 11</t>
  </si>
  <si>
    <t>11</t>
  </si>
  <si>
    <t>п. Цемзавод. ул. 1 Пятилетки, д. 12</t>
  </si>
  <si>
    <t>12</t>
  </si>
  <si>
    <t>Итого по муниципальному образованию «Языковское городское поселение»</t>
  </si>
  <si>
    <t>35</t>
  </si>
  <si>
    <t>р.п. Языково, ул. Благова, д. 6</t>
  </si>
  <si>
    <t>36</t>
  </si>
  <si>
    <t>р.п. Языково, ул. Гагарина, д. 13</t>
  </si>
  <si>
    <t>31</t>
  </si>
  <si>
    <t>р.п. Языково, ул. Гагарина, д. 15</t>
  </si>
  <si>
    <t>32</t>
  </si>
  <si>
    <t>р.п. Языково, ул. Гагарина, д. 31</t>
  </si>
  <si>
    <t>33</t>
  </si>
  <si>
    <t>р.п. Языково, ул. Гагарина, д. 33</t>
  </si>
  <si>
    <t>34</t>
  </si>
  <si>
    <t>Итого по муниципальному 
образованию «город Димитровград»</t>
  </si>
  <si>
    <t>40/12</t>
  </si>
  <si>
    <t>66/12</t>
  </si>
  <si>
    <t>69/12</t>
  </si>
  <si>
    <t>53/12</t>
  </si>
  <si>
    <t>Итого по муниципальному 
образованию «город Ульяновск»</t>
  </si>
  <si>
    <t>г. Ульяновск, ул. Стасова, д. 7</t>
  </si>
  <si>
    <t>г. Ульяновск, ул. Хваткова, д. 8</t>
  </si>
  <si>
    <t>г. Ульяновск, ул. Хваткова, д. 10</t>
  </si>
  <si>
    <t>г. Ульяновск, ул. Хваткова, д. 12</t>
  </si>
  <si>
    <t>г. Ульяновск, ул. Хваткова, д. 14</t>
  </si>
  <si>
    <t xml:space="preserve">Итого по этапу 2020 года: </t>
  </si>
  <si>
    <t>Х</t>
  </si>
  <si>
    <t>IV кв. 2022 г.</t>
  </si>
  <si>
    <t>с. Максимовка, ул. М. Горького, д. 4</t>
  </si>
  <si>
    <t>д. Салмановка, ул. Дружбы, д. 1а</t>
  </si>
  <si>
    <t>Итого по муниципальному образованию «Новосёлкинское сельское поселение»</t>
  </si>
  <si>
    <t>с. Новосёлки, ул. Уткина, д. 6</t>
  </si>
  <si>
    <t>Итого по муниципальному образованию «Тушнинское сельское поселение»</t>
  </si>
  <si>
    <t>с. Екатериновка, ул. Кузнечная, д. 3</t>
  </si>
  <si>
    <t>08</t>
  </si>
  <si>
    <t>с. Екатериновка, ул. Новая Линия, д. 10</t>
  </si>
  <si>
    <t>02</t>
  </si>
  <si>
    <t>с. Екатериновка, ул. Новая Линия, д. 13</t>
  </si>
  <si>
    <t>09</t>
  </si>
  <si>
    <t>с. Екатериновка, ул. Новая Линия, д. 16</t>
  </si>
  <si>
    <t>10</t>
  </si>
  <si>
    <t>с. Екатериновка, пр-т Гая, д. 15</t>
  </si>
  <si>
    <t>07</t>
  </si>
  <si>
    <t>Итого по муниципальному образованию «Новослободское сельское поселение»</t>
  </si>
  <si>
    <t>13</t>
  </si>
  <si>
    <t>р.п. Сурское, ул. Жигарина, д. 49</t>
  </si>
  <si>
    <t>143</t>
  </si>
  <si>
    <t>Итого по муниципальному образованию «Чуфаровское городское поселение»</t>
  </si>
  <si>
    <t>1</t>
  </si>
  <si>
    <t>р.п. Языково, ул. Клубная, д. 5</t>
  </si>
  <si>
    <t>19</t>
  </si>
  <si>
    <t>р.п. Языково, ул. Клубная, д. 6</t>
  </si>
  <si>
    <t>16</t>
  </si>
  <si>
    <t>р.п. Языково, ул. Клубная, д. 7</t>
  </si>
  <si>
    <t>15</t>
  </si>
  <si>
    <t>р.п. Языково, ул. Клубная, д. 8</t>
  </si>
  <si>
    <t>14</t>
  </si>
  <si>
    <t>р.п. Языково, ул. Клубная, д. 10</t>
  </si>
  <si>
    <t>р.п. Языково, ул. Клубная, д. 11</t>
  </si>
  <si>
    <t>17</t>
  </si>
  <si>
    <t>р.п. Языково, ул. Клубная, д. 20</t>
  </si>
  <si>
    <t>18</t>
  </si>
  <si>
    <t>р.п. Языково, ул. Мира, д. 22</t>
  </si>
  <si>
    <t>р.п. Языково, ул. Набережная, д. 4</t>
  </si>
  <si>
    <t>29</t>
  </si>
  <si>
    <t>р.п. Языково, ул. Набережная, д. 8</t>
  </si>
  <si>
    <t>30</t>
  </si>
  <si>
    <t>г. Димитровград, ул. Власть Труда, д. 29</t>
  </si>
  <si>
    <t>02/13</t>
  </si>
  <si>
    <t>15/13</t>
  </si>
  <si>
    <t>г. Димитровград, ул. Матросова, д. 4</t>
  </si>
  <si>
    <t>06/13</t>
  </si>
  <si>
    <t>г. Димитровград, ул. Самарская, д. 16</t>
  </si>
  <si>
    <t>67/12</t>
  </si>
  <si>
    <t>г. Димитровград, ул. Победы, д. 3</t>
  </si>
  <si>
    <t>16/13</t>
  </si>
  <si>
    <t>05/13</t>
  </si>
  <si>
    <t>г. Димитровград, ул. 9 Линия, д. 27</t>
  </si>
  <si>
    <t>11/13</t>
  </si>
  <si>
    <t>г. Ульяновск, ул. Герасимова, д. 27</t>
  </si>
  <si>
    <t>80</t>
  </si>
  <si>
    <t>г. Ульяновск, ул. Красноармейская, д. 14</t>
  </si>
  <si>
    <t>96</t>
  </si>
  <si>
    <t>3</t>
  </si>
  <si>
    <t>г. Ульяновск, ул. Маяковского, д. 12</t>
  </si>
  <si>
    <t>91</t>
  </si>
  <si>
    <t>г. Ульяновск, пр-т Нариманова, д. 74</t>
  </si>
  <si>
    <t>90</t>
  </si>
  <si>
    <t>г. Ульяновск, ул. Радищева, д. 80</t>
  </si>
  <si>
    <t>2</t>
  </si>
  <si>
    <t xml:space="preserve">Итого по этапу 2021 года: </t>
  </si>
  <si>
    <t>г. Инза, ул. Красных Бойцов, д. 33</t>
  </si>
  <si>
    <t>IV кв. 2023 г.</t>
  </si>
  <si>
    <t>р.п. Ишеевка, ул. Луговая, д. 5</t>
  </si>
  <si>
    <t>р.п. Ишеевка, ул. Луговая, д. 26</t>
  </si>
  <si>
    <t>с. Новочеремшанск, 
ул. Парковая, д. 4</t>
  </si>
  <si>
    <t>с. Новочеремшанск, 
ул. Парковая, д. 6</t>
  </si>
  <si>
    <t>р.п. Цемзавод, ул. Горького, д. 3</t>
  </si>
  <si>
    <t>р.п. Цемзавод, ул. Горького, д. 6</t>
  </si>
  <si>
    <t>р.п. Цемзавод, ул. Горького, д. 10</t>
  </si>
  <si>
    <t>с. Екатериновка, ул. Садовая, д. 32</t>
  </si>
  <si>
    <t>с. Тушна, ул. Школьная, д. 21</t>
  </si>
  <si>
    <t>с. Тушна, ул. Школьная, д. 23</t>
  </si>
  <si>
    <t>р.п. Чуфарово, ул. Заводская, д. 3</t>
  </si>
  <si>
    <t>8</t>
  </si>
  <si>
    <t>5</t>
  </si>
  <si>
    <t>9</t>
  </si>
  <si>
    <t>6</t>
  </si>
  <si>
    <t>7</t>
  </si>
  <si>
    <t>г. Димитровград, ул. Бурцева, д. 4</t>
  </si>
  <si>
    <t>04/14</t>
  </si>
  <si>
    <t>г. Димитровград, ул. Бурцева, д. 12</t>
  </si>
  <si>
    <t>23/13</t>
  </si>
  <si>
    <t>г. Димитровград, ул. Власть Труда, д. 31</t>
  </si>
  <si>
    <t>02/15</t>
  </si>
  <si>
    <t>г. Димитровград, ул. Власть Труда, д. 45</t>
  </si>
  <si>
    <t>10/14</t>
  </si>
  <si>
    <t>г. Димитровград, ул. Вокзальная, д. 40</t>
  </si>
  <si>
    <t>08/14</t>
  </si>
  <si>
    <t>г. Димитровград, ул. Победы, д. 1</t>
  </si>
  <si>
    <t>17/13</t>
  </si>
  <si>
    <t xml:space="preserve">Итого по этапу 2022 года: </t>
  </si>
  <si>
    <t>р.п. Ишеевка, ул. Луговая, д. 7</t>
  </si>
  <si>
    <t>74</t>
  </si>
  <si>
    <t>IV кв. 2024 г.</t>
  </si>
  <si>
    <t>р.п. Ишеевка, пер. Ульянова, д. 6</t>
  </si>
  <si>
    <t>70</t>
  </si>
  <si>
    <t>п. Лесной, ул. Заречная, д. 2</t>
  </si>
  <si>
    <t>п. Лесной, ул. Заречная, д. 4</t>
  </si>
  <si>
    <t>п. Лесной, ул. Заречная, д. 6</t>
  </si>
  <si>
    <t>п. Лесной, ул. Заречная, д. 8</t>
  </si>
  <si>
    <t>п. Лесной, ул. Заречная, д. 17</t>
  </si>
  <si>
    <t>п. Лесной, ул. Заречная, д. 19</t>
  </si>
  <si>
    <t>Итого по муниципальному образованию «Тимирязевское сельское поселение»</t>
  </si>
  <si>
    <t>г. Сенгилей, ул. Торговый проезд, д. 1</t>
  </si>
  <si>
    <t>р.п. Языково, ул. Садовая, д. 13</t>
  </si>
  <si>
    <t>р.п. Языково, ул. Садовая, д. 17</t>
  </si>
  <si>
    <t>р.п. Языково, ул. Цветкова, д. 1а</t>
  </si>
  <si>
    <t>р.п. Языково, ул. Цветкова, д. 5а</t>
  </si>
  <si>
    <t>р.п. Языково, ул. Цветкова, д. 6</t>
  </si>
  <si>
    <t>р.п. Языково, ул. Цветкова, д. 7</t>
  </si>
  <si>
    <t>р.п. Языково, ул. Цветкова, д. 9</t>
  </si>
  <si>
    <t>р.п. Языково, ул. Цветкова, д. 9а</t>
  </si>
  <si>
    <t>р.п. Языково, ул. Цветкова, д. 10</t>
  </si>
  <si>
    <t>р.п. Языково, ул. Цветкова, д. 13</t>
  </si>
  <si>
    <t>г. Димитровград, ул. Гагарина, д. 58</t>
  </si>
  <si>
    <t>03/15</t>
  </si>
  <si>
    <t>г. Димитровград, ул. Власть Труда, д. 23</t>
  </si>
  <si>
    <t>10/15</t>
  </si>
  <si>
    <t>г. Димитровград, ул. Власть Труда, д. 37</t>
  </si>
  <si>
    <t>04/16</t>
  </si>
  <si>
    <t>г. Димитровград, ул. Власть Труда, д. 43</t>
  </si>
  <si>
    <t>02/16</t>
  </si>
  <si>
    <t>г. Димитровград, ул. Комсомольская, д. 40</t>
  </si>
  <si>
    <t>11/16</t>
  </si>
  <si>
    <t>г. Димитровград, ул. Куйбышева, д. 155</t>
  </si>
  <si>
    <t>12/15</t>
  </si>
  <si>
    <t>09/15</t>
  </si>
  <si>
    <t>г. Димитровград, ул. Пушкина, д. 77</t>
  </si>
  <si>
    <t>11/15</t>
  </si>
  <si>
    <t>г. Димитровград, ул. Серебрякова, д. 67</t>
  </si>
  <si>
    <t>03/16</t>
  </si>
  <si>
    <t>_____________________________________________</t>
  </si>
  <si>
    <t>г. Сенгилей, ул. Тельмана, д. 16</t>
  </si>
  <si>
    <t>Итого по муниципальному образованию «Тетюшское сельское поселение»</t>
  </si>
  <si>
    <t>с. Тетюшское, ул. Школьная, д. 1</t>
  </si>
  <si>
    <t>г. Ульяновск, пос. УКСМ, д. 5а</t>
  </si>
  <si>
    <t>Итого по муниципальному образованию «Барышское городское поселение»</t>
  </si>
  <si>
    <t>г. Барыш, ул. Гладышева, д. 10</t>
  </si>
  <si>
    <t>г. Барыш, ул. Гагарина, д. 17</t>
  </si>
  <si>
    <t>г. Барыш, пер. Ленина, д. 33</t>
  </si>
  <si>
    <t>г. Барыш, пер. Победы, д. 8</t>
  </si>
  <si>
    <t>г. Ульяновск, пос. УКСМ, д. 4</t>
  </si>
  <si>
    <t>г. Ульяновск, пос. УКСМ, д. 4а</t>
  </si>
  <si>
    <t>г. Барыш, ул. Елховская, д. 28</t>
  </si>
  <si>
    <t>г. Барыш, ул. Аптечная, д. 101</t>
  </si>
  <si>
    <t>г. Барыш, ул. Аптечная, д. 103</t>
  </si>
  <si>
    <t>г. Димитровград, ул. Хмельницкого, д. 74</t>
  </si>
  <si>
    <t>02/17</t>
  </si>
  <si>
    <t>г. Димитровград, ул. Комсомольская, д. 123</t>
  </si>
  <si>
    <t>03/17</t>
  </si>
  <si>
    <t>г. Димитровград, ул. Бурцева, д. 2</t>
  </si>
  <si>
    <t>04/17</t>
  </si>
  <si>
    <t>г. Ульяновск, ул. Стасова, д. 5</t>
  </si>
  <si>
    <t xml:space="preserve">за счёт средств областного 
бюджета Ульяновской области </t>
  </si>
  <si>
    <t xml:space="preserve">за счёт средств консолидированного
бюджета Ульяновской области </t>
  </si>
  <si>
    <t xml:space="preserve">за счёт предполагаемых средств бюджетов муниципальных 
образований Ульяновской области </t>
  </si>
  <si>
    <t xml:space="preserve">Стоимость переселения граждан, руб. </t>
  </si>
  <si>
    <t xml:space="preserve">ВСЕГО, в том числе:                     </t>
  </si>
  <si>
    <t>г. Инза, п. Лесной, д. 2</t>
  </si>
  <si>
    <t>г. Инза, п. Лесной, д. 6</t>
  </si>
  <si>
    <t>г. Ульяновск, ул. Локомотивная, д. 88</t>
  </si>
  <si>
    <t>Итого по муниципальному 
образованию «город Новоульяновск»</t>
  </si>
  <si>
    <t>1/17</t>
  </si>
  <si>
    <t>2/17</t>
  </si>
  <si>
    <t>3/17</t>
  </si>
  <si>
    <t>с. Криуши, ул. Затон, д. 14</t>
  </si>
  <si>
    <t>4/17</t>
  </si>
  <si>
    <t>5/17</t>
  </si>
  <si>
    <t>6/17</t>
  </si>
  <si>
    <t>с. Криуши, ул. Затон, д. 16</t>
  </si>
  <si>
    <t>с. Криуши, ул. Затон, д. 17</t>
  </si>
  <si>
    <t>10/17</t>
  </si>
  <si>
    <t>11/17</t>
  </si>
  <si>
    <t>12/17</t>
  </si>
  <si>
    <t>7/17</t>
  </si>
  <si>
    <t>8/17</t>
  </si>
  <si>
    <t>9/17</t>
  </si>
  <si>
    <t>с. Криуши, ул. Затон, д. 18</t>
  </si>
  <si>
    <t>13/17</t>
  </si>
  <si>
    <t>с. Криуши, ул. Затон, д. 23</t>
  </si>
  <si>
    <t>с. Криуши, ул. Затон, д. 31</t>
  </si>
  <si>
    <t>с. Криуши, ул. Затон, д. 36</t>
  </si>
  <si>
    <t>с. Криуши, ул. Затон, д. 37</t>
  </si>
  <si>
    <t>с. Криуши, ул. Затон, д. 39</t>
  </si>
  <si>
    <t>14/17</t>
  </si>
  <si>
    <t>15/17</t>
  </si>
  <si>
    <t>16/17</t>
  </si>
  <si>
    <t>17/17</t>
  </si>
  <si>
    <t>18/17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</si>
  <si>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</si>
  <si>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</si>
  <si>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</si>
  <si>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</si>
  <si>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</si>
  <si>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</si>
  <si>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</si>
  <si>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</si>
  <si>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</si>
  <si>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</si>
  <si>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</si>
  <si>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</si>
  <si>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</si>
  <si>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</si>
  <si>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</si>
  <si>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</si>
  <si>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</si>
  <si>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</si>
  <si>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</si>
  <si>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</si>
  <si>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</si>
  <si>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</si>
  <si>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</si>
  <si>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</si>
  <si>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</si>
  <si>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</si>
  <si>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</si>
  <si>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</si>
  <si>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</si>
  <si>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</si>
  <si>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</si>
  <si>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</si>
  <si>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</si>
  <si>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</si>
  <si>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</si>
  <si>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</si>
  <si>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</si>
  <si>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</si>
  <si>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</si>
  <si>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</si>
  <si>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</si>
  <si>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</si>
  <si>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</si>
  <si>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</si>
  <si>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</si>
  <si>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</si>
  <si>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</si>
  <si>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</si>
  <si>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</si>
  <si>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37.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</si>
  <si>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</si>
  <si>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</si>
  <si>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</si>
  <si>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</si>
  <si>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</si>
  <si>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</si>
  <si>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</si>
  <si>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</si>
  <si>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</si>
  <si>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</si>
  <si>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</si>
  <si>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</si>
  <si>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</si>
  <si>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</si>
  <si>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</si>
  <si>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</si>
  <si>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</si>
  <si>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</si>
  <si>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</si>
  <si>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</si>
  <si>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</si>
  <si>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</si>
  <si>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</si>
  <si>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</si>
  <si>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</si>
  <si>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</si>
  <si>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</si>
  <si>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</si>
  <si>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</si>
  <si>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</si>
  <si>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</si>
  <si>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</si>
  <si>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</si>
  <si>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</si>
  <si>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</si>
  <si>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</si>
  <si>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</si>
  <si>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</si>
  <si>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</si>
  <si>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</si>
  <si>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</si>
  <si>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</si>
  <si>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</si>
  <si>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</si>
  <si>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</si>
  <si>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</si>
  <si>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</si>
  <si>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</si>
  <si>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</si>
  <si>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</si>
  <si>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</si>
  <si>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</si>
  <si>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</si>
  <si>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</si>
  <si>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</si>
  <si>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</si>
  <si>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</si>
  <si>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</si>
  <si>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</si>
  <si>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</si>
  <si>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</si>
  <si>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</si>
  <si>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</si>
  <si>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</si>
  <si>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</si>
  <si>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</si>
  <si>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</si>
  <si>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</si>
  <si>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</si>
  <si>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</si>
  <si>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</si>
  <si>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</si>
  <si>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</si>
  <si>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</si>
  <si>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</si>
  <si>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</si>
  <si>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</si>
  <si>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</si>
  <si>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</si>
  <si>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</si>
  <si>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</si>
  <si>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</si>
  <si>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</si>
  <si>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</si>
  <si>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</si>
  <si>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</si>
  <si>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</si>
  <si>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</si>
  <si>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</si>
  <si>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</si>
  <si>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</si>
  <si>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</si>
  <si>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</si>
  <si>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</si>
  <si>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</si>
  <si>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</si>
  <si>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</si>
  <si>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</si>
  <si>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</si>
  <si>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</si>
  <si>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</si>
  <si>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</si>
  <si>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</si>
  <si>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</si>
  <si>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</si>
  <si>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</si>
  <si>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</si>
  <si>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</si>
  <si>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</si>
  <si>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</si>
  <si>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</si>
  <si>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</si>
  <si>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</si>
  <si>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</si>
  <si>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</si>
  <si>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</si>
  <si>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168.</t>
  </si>
  <si>
    <t>169.</t>
  </si>
  <si>
    <t>170.</t>
  </si>
  <si>
    <t>171.</t>
  </si>
  <si>
    <t>167.</t>
  </si>
  <si>
    <t xml:space="preserve">ПЕРЕЧЕНЬ
 многоквартирных домов, признанных после 01 января 2012 года 
в установленном порядке  аварийными и подлежащими сносу или реконструкции
в связи с физическим износом в процессе их эксплуатации, на 2018-2023 годы </t>
  </si>
  <si>
    <t>г. Новоульяновск, пер. Коммунаров, д. 3</t>
  </si>
  <si>
    <t>г. Новоульяновск, пер. Коммунаров, д. 5</t>
  </si>
  <si>
    <t>г. Новоульяновск, пер. Коммунаров, д. 7</t>
  </si>
  <si>
    <t>г. Новоульяновск, ул. Волжская, д. 32</t>
  </si>
  <si>
    <t>г. Ульяновск, ул. 901 км, д. 1</t>
  </si>
  <si>
    <t>г. Ульяновск, ул. 901 км, д. 2</t>
  </si>
  <si>
    <t>р.п. Языково, ул. Красный Текстильщик,           д. 25</t>
  </si>
  <si>
    <t>р.п. Языково, ул. Красный Текстильщик,          д. 27</t>
  </si>
  <si>
    <t>п. Новая Бирючёвка, ул. Школьная, д. 4</t>
  </si>
  <si>
    <t>г. Новоульяновск, пер. Коммунаров, д. 9</t>
  </si>
  <si>
    <t>г. Новоульяновск, пер. Коммунаров, д. 13</t>
  </si>
  <si>
    <t>г. Новоульяновск, ул. Ленина, д. 16/25</t>
  </si>
  <si>
    <t>г. Новоульяновск, ул. Ульяновская, д. 10</t>
  </si>
  <si>
    <t>г. Ульяновск, ул. Полбина, д. 26</t>
  </si>
  <si>
    <t>г. Димитровград, ул. Тухачевского,              д. 146</t>
  </si>
  <si>
    <t>г. Димитровград, ул. Прониной, д. 15</t>
  </si>
  <si>
    <t>г. Димитровград, ул. Парковая, д. 8</t>
  </si>
  <si>
    <t>г. Димитровград, ул. Парковая, д. 9</t>
  </si>
  <si>
    <t>г. Димитровград, ул. Власть Труда, д. 19</t>
  </si>
  <si>
    <t>г. Димитровград, ул. Власть Труда, д. 21</t>
  </si>
  <si>
    <t>г. Димитровград, ул. Бурцева, д. 6</t>
  </si>
  <si>
    <t xml:space="preserve">р.п. Ишеевка, ул. Ульянова, д. 10
</t>
  </si>
  <si>
    <t xml:space="preserve">р.п. Ишеевка, ул. Ульянова, д. 2
</t>
  </si>
  <si>
    <t xml:space="preserve">р.п. Ишеевка, ул. Новокомбинатовская,                      д. 20
</t>
  </si>
  <si>
    <t xml:space="preserve">р.п. Ишеевка, пер. Почтовый, д. 8
</t>
  </si>
  <si>
    <t xml:space="preserve">с. Новочеремшанск, ул. Зелёная, д. 8
</t>
  </si>
  <si>
    <t xml:space="preserve">г. Инза, пер. Рузаевский, д. 7
</t>
  </si>
  <si>
    <t>г. Димитровград, п. Лесхоза, д. 2а</t>
  </si>
  <si>
    <t xml:space="preserve">г. Инза, ул. Красных Бойцов, д. 2Б
</t>
  </si>
  <si>
    <t xml:space="preserve">г. Инза, ул. Революции, д. 95
</t>
  </si>
  <si>
    <t>г. Новоульяновск, п. Северный, д. 5</t>
  </si>
  <si>
    <t>р.п. Ишеевка, ул. Мира, д. 3</t>
  </si>
  <si>
    <t>г. Ульяновск, ул. Полбина, д. 28</t>
  </si>
  <si>
    <t>Итого по муниципальному образованию            «город Новоульяновск»</t>
  </si>
  <si>
    <t>г. Димитровград, ул. 3 Интернационала,              д. 68</t>
  </si>
  <si>
    <t>с. Новая Слобода, ул. Первомайская,  д. 1</t>
  </si>
  <si>
    <t>р.п. Цемзавод, Кооперативная,  д. 7</t>
  </si>
  <si>
    <t xml:space="preserve">с. Новочеремшанск, ул. Зелёная,  д. 6
</t>
  </si>
  <si>
    <t xml:space="preserve">Итого по муниципальному образованию 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</si>
  <si>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</si>
  <si>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</si>
  <si>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г. Новоульяновск, пер. Коммунаров, д. 1/8</t>
  </si>
  <si>
    <t>Итого по муниципальному образованию                    «Инзенское городское поселение»</t>
  </si>
  <si>
    <t>Итого по муниципальному образованию                       «город Ульяновск»</t>
  </si>
  <si>
    <t>Итого по муниципальному образованию                                «Инзенское городское поселение»</t>
  </si>
  <si>
    <t>Итого по муниципальному образованию
«город Димитровград»</t>
  </si>
  <si>
    <t>Итого по муниципальному образованию
«город Ульяновск»</t>
  </si>
  <si>
    <t>Итого по муниципальному образованию                   «Инзенское городское поселение»</t>
  </si>
  <si>
    <t>р.п. Чуфарово, ул. Железной Дивизии, д. 5</t>
  </si>
  <si>
    <t>г. Ульяновск, пер. Зои Космодемьянской 2-й,                                        д. 21а</t>
  </si>
  <si>
    <t>р.п. Языково, ул. Красный Текстильщик, д. 19</t>
  </si>
  <si>
    <t>р.п. Языково, ул. Красный Текстильщик, д. 17</t>
  </si>
  <si>
    <t>р.п. Языково, ул. Красный Текстильщик, д. 16</t>
  </si>
  <si>
    <t>р.п. Языково, ул. Красный Текстильщик, д. 3</t>
  </si>
  <si>
    <t>г. Ульяновск, ул. Красноармейская, д. 118</t>
  </si>
  <si>
    <r>
      <t xml:space="preserve"> </t>
    </r>
    <r>
      <rPr>
        <sz val="18"/>
        <rFont val="Times New Roman"/>
        <family val="1"/>
        <charset val="204"/>
      </rPr>
      <t xml:space="preserve"> ПРИЛОЖЕНИЕ</t>
    </r>
  </si>
  <si>
    <r>
      <t xml:space="preserve">  </t>
    </r>
    <r>
      <rPr>
        <sz val="18"/>
        <rFont val="Times New Roman"/>
        <family val="1"/>
        <charset val="204"/>
      </rPr>
      <t xml:space="preserve">  к Программе</t>
    </r>
  </si>
  <si>
    <t>г. Димитровград, ул. Комсомольская,  д.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</si>
</sst>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0"/>
    <numFmt numFmtId="165" formatCode="0.0000"/>
    <numFmt numFmtId="166" formatCode="#,##0.000"/>
    <numFmt numFmtId="167" formatCode="#,##0.00\ _₽"/>
    <numFmt numFmtId="168" formatCode="#,##0.00000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9"/>
      <name val="Arial Cyr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0"/>
      <name val="Times New Roman"/>
      <family val="1"/>
      <charset val="204"/>
    </font>
    <font>
      <sz val="21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quotePrefix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/>
    </xf>
    <xf numFmtId="49" fontId="10" fillId="2" borderId="1" xfId="0" quotePrefix="1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quotePrefix="1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" xfId="0" quotePrefix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1" xfId="0" quotePrefix="1" applyNumberFormat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top"/>
    </xf>
    <xf numFmtId="4" fontId="6" fillId="2" borderId="10" xfId="0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90" wrapText="1"/>
    </xf>
    <xf numFmtId="2" fontId="0" fillId="2" borderId="0" xfId="0" applyNumberFormat="1" applyFill="1"/>
    <xf numFmtId="4" fontId="0" fillId="2" borderId="0" xfId="0" applyNumberFormat="1" applyFill="1"/>
    <xf numFmtId="0" fontId="9" fillId="2" borderId="8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/>
    <xf numFmtId="1" fontId="10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165" fontId="0" fillId="2" borderId="0" xfId="0" applyNumberFormat="1" applyFill="1"/>
    <xf numFmtId="166" fontId="6" fillId="2" borderId="1" xfId="0" applyNumberFormat="1" applyFont="1" applyFill="1" applyBorder="1" applyAlignment="1">
      <alignment horizontal="center" vertical="top"/>
    </xf>
    <xf numFmtId="167" fontId="13" fillId="2" borderId="0" xfId="0" applyNumberFormat="1" applyFont="1" applyFill="1"/>
    <xf numFmtId="168" fontId="0" fillId="2" borderId="0" xfId="0" applyNumberFormat="1" applyFill="1"/>
    <xf numFmtId="0" fontId="6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2" fontId="0" fillId="0" borderId="0" xfId="0" applyNumberFormat="1"/>
    <xf numFmtId="2" fontId="12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textRotation="90"/>
    </xf>
    <xf numFmtId="0" fontId="9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right"/>
    </xf>
    <xf numFmtId="0" fontId="0" fillId="2" borderId="0" xfId="0" applyFill="1" applyAlignment="1"/>
    <xf numFmtId="0" fontId="15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center"/>
    </xf>
    <xf numFmtId="0" fontId="6" fillId="2" borderId="8" xfId="0" quotePrefix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tabSelected="1" showWhiteSpace="0" topLeftCell="A46" zoomScale="85" zoomScaleNormal="85" zoomScalePageLayoutView="84" workbookViewId="0">
      <selection activeCell="H53" sqref="H53"/>
    </sheetView>
  </sheetViews>
  <sheetFormatPr defaultRowHeight="15" x14ac:dyDescent="0.25"/>
  <cols>
    <col min="1" max="1" width="4.140625" style="4" customWidth="1"/>
    <col min="2" max="2" width="37.5703125" style="4" customWidth="1"/>
    <col min="3" max="3" width="5.7109375" style="4" customWidth="1"/>
    <col min="4" max="4" width="10.42578125" style="4" customWidth="1"/>
    <col min="5" max="6" width="6.7109375" style="4" customWidth="1"/>
    <col min="7" max="7" width="5.7109375" style="4" customWidth="1"/>
    <col min="8" max="8" width="5.28515625" style="4" customWidth="1"/>
    <col min="9" max="9" width="9.28515625" style="4" customWidth="1"/>
    <col min="10" max="11" width="5.7109375" style="4" customWidth="1"/>
    <col min="12" max="12" width="4.85546875" style="4" customWidth="1"/>
    <col min="13" max="14" width="8.7109375" style="4" customWidth="1"/>
    <col min="15" max="15" width="9.42578125" style="4" customWidth="1"/>
    <col min="16" max="16" width="16.7109375" style="4" hidden="1" customWidth="1"/>
    <col min="17" max="17" width="15.140625" style="4" customWidth="1"/>
    <col min="18" max="18" width="4.28515625" style="4" hidden="1" customWidth="1"/>
    <col min="19" max="19" width="20.42578125" style="4" hidden="1" customWidth="1"/>
    <col min="20" max="20" width="14.42578125" style="4" customWidth="1"/>
    <col min="21" max="21" width="17.140625" style="4" hidden="1" customWidth="1"/>
    <col min="22" max="22" width="13.140625" style="4" customWidth="1"/>
    <col min="23" max="23" width="18.7109375" customWidth="1"/>
    <col min="24" max="24" width="27.28515625" hidden="1" customWidth="1"/>
    <col min="25" max="25" width="19" customWidth="1"/>
  </cols>
  <sheetData>
    <row r="1" spans="1:25" ht="27.75" x14ac:dyDescent="0.4">
      <c r="A1" s="1"/>
      <c r="B1" s="2"/>
      <c r="C1" s="3"/>
      <c r="M1" s="5"/>
      <c r="Q1" s="106" t="s">
        <v>494</v>
      </c>
      <c r="R1" s="107"/>
      <c r="S1" s="107"/>
      <c r="T1" s="107"/>
      <c r="U1" s="107"/>
      <c r="V1" s="107"/>
    </row>
    <row r="2" spans="1:25" ht="13.15" customHeight="1" x14ac:dyDescent="0.4">
      <c r="A2" s="1"/>
      <c r="B2" s="2"/>
      <c r="C2" s="3"/>
      <c r="M2" s="5"/>
      <c r="T2" s="6"/>
      <c r="U2" s="6"/>
      <c r="V2" s="7"/>
    </row>
    <row r="3" spans="1:25" ht="27" x14ac:dyDescent="0.4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1"/>
      <c r="Q3" s="107" t="s">
        <v>495</v>
      </c>
      <c r="R3" s="107"/>
      <c r="S3" s="107"/>
      <c r="T3" s="107"/>
      <c r="U3" s="107"/>
      <c r="V3" s="107"/>
    </row>
    <row r="4" spans="1:25" ht="14.1" customHeight="1" x14ac:dyDescent="0.4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  <c r="Q4" s="70"/>
      <c r="R4" s="70"/>
      <c r="S4" s="70"/>
      <c r="T4" s="70"/>
      <c r="U4" s="70"/>
      <c r="V4" s="70"/>
    </row>
    <row r="5" spans="1:25" ht="14.1" customHeight="1" x14ac:dyDescent="0.4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2"/>
      <c r="N5" s="11"/>
      <c r="O5" s="11"/>
      <c r="P5" s="11"/>
      <c r="Q5" s="70"/>
      <c r="R5" s="70"/>
      <c r="S5" s="70"/>
      <c r="T5" s="70"/>
      <c r="U5" s="70"/>
      <c r="V5" s="70"/>
    </row>
    <row r="6" spans="1:25" ht="14.1" customHeight="1" x14ac:dyDescent="0.4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1"/>
      <c r="Q6" s="70"/>
      <c r="R6" s="70"/>
      <c r="S6" s="70"/>
      <c r="T6" s="70"/>
      <c r="U6" s="70"/>
      <c r="V6" s="70"/>
    </row>
    <row r="7" spans="1:25" ht="14.1" customHeight="1" x14ac:dyDescent="0.3">
      <c r="A7" s="1"/>
      <c r="B7" s="2"/>
      <c r="C7" s="3"/>
      <c r="M7" s="5"/>
      <c r="N7" s="92"/>
      <c r="O7" s="93"/>
      <c r="P7" s="93"/>
      <c r="Q7" s="93"/>
      <c r="R7" s="93"/>
      <c r="S7" s="93"/>
      <c r="T7" s="93"/>
      <c r="U7" s="93"/>
      <c r="V7" s="93"/>
    </row>
    <row r="8" spans="1:25" ht="114.75" customHeight="1" x14ac:dyDescent="0.25">
      <c r="A8" s="94" t="s">
        <v>438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5" ht="9.75" customHeight="1" x14ac:dyDescent="0.3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  <c r="R9" s="15"/>
      <c r="S9" s="15"/>
      <c r="T9" s="15"/>
      <c r="U9" s="15"/>
      <c r="V9" s="15"/>
    </row>
    <row r="10" spans="1:25" ht="55.15" customHeight="1" x14ac:dyDescent="0.25">
      <c r="A10" s="96" t="s">
        <v>0</v>
      </c>
      <c r="B10" s="96" t="s">
        <v>1</v>
      </c>
      <c r="C10" s="98" t="s">
        <v>2</v>
      </c>
      <c r="D10" s="99"/>
      <c r="E10" s="83" t="s">
        <v>3</v>
      </c>
      <c r="F10" s="83" t="s">
        <v>4</v>
      </c>
      <c r="G10" s="83" t="s">
        <v>5</v>
      </c>
      <c r="H10" s="83" t="s">
        <v>6</v>
      </c>
      <c r="I10" s="83" t="s">
        <v>7</v>
      </c>
      <c r="J10" s="96" t="s">
        <v>8</v>
      </c>
      <c r="K10" s="75"/>
      <c r="L10" s="75"/>
      <c r="M10" s="96" t="s">
        <v>9</v>
      </c>
      <c r="N10" s="75"/>
      <c r="O10" s="75"/>
      <c r="P10" s="51"/>
      <c r="Q10" s="108" t="s">
        <v>234</v>
      </c>
      <c r="R10" s="109"/>
      <c r="S10" s="109"/>
      <c r="T10" s="109"/>
      <c r="U10" s="109"/>
      <c r="V10" s="110"/>
    </row>
    <row r="11" spans="1:25" ht="39.6" customHeight="1" x14ac:dyDescent="0.25">
      <c r="A11" s="97"/>
      <c r="B11" s="97"/>
      <c r="C11" s="100"/>
      <c r="D11" s="101"/>
      <c r="E11" s="84"/>
      <c r="F11" s="84"/>
      <c r="G11" s="84"/>
      <c r="H11" s="84"/>
      <c r="I11" s="84"/>
      <c r="J11" s="74" t="s">
        <v>10</v>
      </c>
      <c r="K11" s="76" t="s">
        <v>11</v>
      </c>
      <c r="L11" s="75"/>
      <c r="M11" s="77" t="s">
        <v>10</v>
      </c>
      <c r="N11" s="76" t="s">
        <v>11</v>
      </c>
      <c r="O11" s="75"/>
      <c r="P11" s="52"/>
      <c r="Q11" s="83" t="s">
        <v>235</v>
      </c>
      <c r="R11" s="48"/>
      <c r="S11" s="48"/>
      <c r="T11" s="102" t="s">
        <v>232</v>
      </c>
      <c r="U11" s="102"/>
      <c r="V11" s="102"/>
    </row>
    <row r="12" spans="1:25" ht="152.25" customHeight="1" x14ac:dyDescent="0.25">
      <c r="A12" s="97"/>
      <c r="B12" s="97"/>
      <c r="C12" s="81" t="s">
        <v>12</v>
      </c>
      <c r="D12" s="81" t="s">
        <v>13</v>
      </c>
      <c r="E12" s="84"/>
      <c r="F12" s="84"/>
      <c r="G12" s="84"/>
      <c r="H12" s="84"/>
      <c r="I12" s="84"/>
      <c r="J12" s="75"/>
      <c r="K12" s="17" t="s">
        <v>14</v>
      </c>
      <c r="L12" s="17" t="s">
        <v>15</v>
      </c>
      <c r="M12" s="78"/>
      <c r="N12" s="17" t="s">
        <v>14</v>
      </c>
      <c r="O12" s="17" t="s">
        <v>15</v>
      </c>
      <c r="P12" s="64"/>
      <c r="Q12" s="91"/>
      <c r="R12" s="64"/>
      <c r="S12" s="64"/>
      <c r="T12" s="64" t="s">
        <v>231</v>
      </c>
      <c r="U12" s="64"/>
      <c r="V12" s="64" t="s">
        <v>233</v>
      </c>
      <c r="W12" s="71">
        <v>2005719610.1099999</v>
      </c>
    </row>
    <row r="13" spans="1:25" ht="14.25" customHeight="1" x14ac:dyDescent="0.25">
      <c r="A13" s="97"/>
      <c r="B13" s="97"/>
      <c r="C13" s="82"/>
      <c r="D13" s="82"/>
      <c r="E13" s="82"/>
      <c r="F13" s="82"/>
      <c r="G13" s="66" t="s">
        <v>16</v>
      </c>
      <c r="H13" s="66" t="s">
        <v>16</v>
      </c>
      <c r="I13" s="66" t="s">
        <v>17</v>
      </c>
      <c r="J13" s="66" t="s">
        <v>18</v>
      </c>
      <c r="K13" s="66" t="s">
        <v>18</v>
      </c>
      <c r="L13" s="66" t="s">
        <v>18</v>
      </c>
      <c r="M13" s="18" t="s">
        <v>17</v>
      </c>
      <c r="N13" s="66" t="s">
        <v>17</v>
      </c>
      <c r="O13" s="66" t="s">
        <v>17</v>
      </c>
      <c r="P13" s="66"/>
      <c r="Q13" s="43" t="s">
        <v>19</v>
      </c>
      <c r="R13" s="43"/>
      <c r="S13" s="63"/>
      <c r="T13" s="63" t="s">
        <v>19</v>
      </c>
      <c r="U13" s="63"/>
      <c r="V13" s="66" t="s">
        <v>19</v>
      </c>
    </row>
    <row r="14" spans="1:25" s="4" customFormat="1" ht="14.45" x14ac:dyDescent="0.3">
      <c r="A14" s="66">
        <v>1</v>
      </c>
      <c r="B14" s="66">
        <v>2</v>
      </c>
      <c r="C14" s="66">
        <v>3</v>
      </c>
      <c r="D14" s="66">
        <v>4</v>
      </c>
      <c r="E14" s="66">
        <v>5</v>
      </c>
      <c r="F14" s="66">
        <v>6</v>
      </c>
      <c r="G14" s="66">
        <v>7</v>
      </c>
      <c r="H14" s="66">
        <v>8</v>
      </c>
      <c r="I14" s="66">
        <v>9</v>
      </c>
      <c r="J14" s="66">
        <v>10</v>
      </c>
      <c r="K14" s="66">
        <v>11</v>
      </c>
      <c r="L14" s="66">
        <v>12</v>
      </c>
      <c r="M14" s="18">
        <v>13</v>
      </c>
      <c r="N14" s="66">
        <v>14</v>
      </c>
      <c r="O14" s="66">
        <v>15</v>
      </c>
      <c r="P14" s="66"/>
      <c r="Q14" s="66">
        <v>16</v>
      </c>
      <c r="R14" s="66"/>
      <c r="S14" s="66">
        <f>W14/Q17</f>
        <v>0.57664255248985408</v>
      </c>
      <c r="T14" s="66">
        <v>17</v>
      </c>
      <c r="U14" s="66"/>
      <c r="V14" s="66">
        <v>18</v>
      </c>
      <c r="W14" s="56">
        <v>92264602.909999996</v>
      </c>
      <c r="X14" s="53"/>
    </row>
    <row r="15" spans="1:25" s="4" customFormat="1" ht="29.45" customHeight="1" x14ac:dyDescent="0.25">
      <c r="A15" s="87" t="s">
        <v>20</v>
      </c>
      <c r="B15" s="88"/>
      <c r="C15" s="19" t="s">
        <v>21</v>
      </c>
      <c r="D15" s="19" t="s">
        <v>21</v>
      </c>
      <c r="E15" s="19" t="s">
        <v>21</v>
      </c>
      <c r="F15" s="19" t="s">
        <v>21</v>
      </c>
      <c r="G15" s="20">
        <f t="shared" ref="G15:O15" si="0">SUM(G16,G25,G37,G56,G156)</f>
        <v>3648</v>
      </c>
      <c r="H15" s="20">
        <f t="shared" si="0"/>
        <v>3648</v>
      </c>
      <c r="I15" s="21">
        <f t="shared" si="0"/>
        <v>57390.229999999996</v>
      </c>
      <c r="J15" s="20">
        <f t="shared" si="0"/>
        <v>1583</v>
      </c>
      <c r="K15" s="20">
        <f t="shared" si="0"/>
        <v>980</v>
      </c>
      <c r="L15" s="20">
        <f t="shared" si="0"/>
        <v>603</v>
      </c>
      <c r="M15" s="21">
        <f>SUM(M16,M25,M37,M56,M156)</f>
        <v>55997.98000000001</v>
      </c>
      <c r="N15" s="21">
        <f t="shared" si="0"/>
        <v>35784.03</v>
      </c>
      <c r="O15" s="21">
        <f t="shared" si="0"/>
        <v>20213.949999999997</v>
      </c>
      <c r="P15" s="21"/>
      <c r="Q15" s="21">
        <f>SUM(Q16,Q25,Q37,Q56,Q156)</f>
        <v>2310381835.3400002</v>
      </c>
      <c r="R15" s="21"/>
      <c r="S15" s="21">
        <f>SUM(S16,S25,S37,S56,S156)</f>
        <v>1966269013.9430232</v>
      </c>
      <c r="T15" s="21">
        <f>SUM(T16,T25,T37,T56,T156)</f>
        <v>2005719610.1129999</v>
      </c>
      <c r="U15" s="21">
        <f>SUM(U16,U25,U37,U56,U156)</f>
        <v>297889070.02700001</v>
      </c>
      <c r="V15" s="21">
        <f>SUM(V16,V25,V37,V56,V156)</f>
        <v>304662225.23000002</v>
      </c>
      <c r="W15" s="72">
        <f>W12-W14-112010000-112010000</f>
        <v>1689435007.1999998</v>
      </c>
    </row>
    <row r="16" spans="1:25" s="4" customFormat="1" ht="29.45" customHeight="1" x14ac:dyDescent="0.25">
      <c r="A16" s="89" t="s">
        <v>22</v>
      </c>
      <c r="B16" s="90"/>
      <c r="C16" s="66" t="s">
        <v>21</v>
      </c>
      <c r="D16" s="66" t="s">
        <v>21</v>
      </c>
      <c r="E16" s="66" t="s">
        <v>21</v>
      </c>
      <c r="F16" s="66" t="s">
        <v>21</v>
      </c>
      <c r="G16" s="67">
        <f>SUM(G17)</f>
        <v>308</v>
      </c>
      <c r="H16" s="67">
        <f t="shared" ref="H16:V16" si="1">SUM(H17)</f>
        <v>308</v>
      </c>
      <c r="I16" s="43">
        <f t="shared" si="1"/>
        <v>3715.0100000000007</v>
      </c>
      <c r="J16" s="67">
        <f t="shared" si="1"/>
        <v>145</v>
      </c>
      <c r="K16" s="67">
        <f t="shared" si="1"/>
        <v>100</v>
      </c>
      <c r="L16" s="67">
        <f t="shared" si="1"/>
        <v>45</v>
      </c>
      <c r="M16" s="43">
        <f t="shared" si="1"/>
        <v>3680.82</v>
      </c>
      <c r="N16" s="43">
        <f t="shared" si="1"/>
        <v>2348.41</v>
      </c>
      <c r="O16" s="43">
        <f t="shared" si="1"/>
        <v>1332.41</v>
      </c>
      <c r="P16" s="43"/>
      <c r="Q16" s="43">
        <f t="shared" si="1"/>
        <v>160003112</v>
      </c>
      <c r="R16" s="43"/>
      <c r="S16" s="43">
        <f t="shared" si="1"/>
        <v>92264602.910023361</v>
      </c>
      <c r="T16" s="43">
        <f t="shared" si="1"/>
        <v>92264602.910000011</v>
      </c>
      <c r="U16" s="43">
        <f t="shared" si="1"/>
        <v>67738509.090000004</v>
      </c>
      <c r="V16" s="43">
        <f t="shared" si="1"/>
        <v>67738509.090000004</v>
      </c>
      <c r="X16" s="50"/>
      <c r="Y16" s="61"/>
    </row>
    <row r="17" spans="1:25" s="4" customFormat="1" ht="29.45" customHeight="1" x14ac:dyDescent="0.25">
      <c r="A17" s="79" t="s">
        <v>478</v>
      </c>
      <c r="B17" s="80"/>
      <c r="C17" s="19" t="s">
        <v>21</v>
      </c>
      <c r="D17" s="19" t="s">
        <v>21</v>
      </c>
      <c r="E17" s="19" t="s">
        <v>21</v>
      </c>
      <c r="F17" s="19" t="s">
        <v>21</v>
      </c>
      <c r="G17" s="28">
        <f t="shared" ref="G17:O17" si="2">SUM(G18:G24)</f>
        <v>308</v>
      </c>
      <c r="H17" s="28">
        <f t="shared" si="2"/>
        <v>308</v>
      </c>
      <c r="I17" s="26">
        <f t="shared" si="2"/>
        <v>3715.0100000000007</v>
      </c>
      <c r="J17" s="28">
        <f t="shared" si="2"/>
        <v>145</v>
      </c>
      <c r="K17" s="28">
        <f t="shared" si="2"/>
        <v>100</v>
      </c>
      <c r="L17" s="28">
        <f t="shared" si="2"/>
        <v>45</v>
      </c>
      <c r="M17" s="26">
        <f t="shared" si="2"/>
        <v>3680.82</v>
      </c>
      <c r="N17" s="26">
        <f t="shared" si="2"/>
        <v>2348.41</v>
      </c>
      <c r="O17" s="26">
        <f t="shared" si="2"/>
        <v>1332.41</v>
      </c>
      <c r="P17" s="26"/>
      <c r="Q17" s="26">
        <f>SUM(Q18:Q24)</f>
        <v>160003112</v>
      </c>
      <c r="R17" s="26"/>
      <c r="S17" s="26">
        <f>SUM(S18:S24)</f>
        <v>92264602.910023361</v>
      </c>
      <c r="T17" s="26">
        <f>SUM(T18:T24)</f>
        <v>92264602.910000011</v>
      </c>
      <c r="U17" s="26">
        <f>SUM(U18:U24)</f>
        <v>67738509.090000004</v>
      </c>
      <c r="V17" s="26">
        <f>SUM(V18:V24)</f>
        <v>67738509.090000004</v>
      </c>
      <c r="W17" s="58"/>
      <c r="X17" s="50"/>
      <c r="Y17" s="50"/>
    </row>
    <row r="18" spans="1:25" s="4" customFormat="1" ht="25.5" x14ac:dyDescent="0.25">
      <c r="A18" s="19" t="s">
        <v>267</v>
      </c>
      <c r="B18" s="65" t="s">
        <v>29</v>
      </c>
      <c r="C18" s="19">
        <v>1</v>
      </c>
      <c r="D18" s="24">
        <v>42026</v>
      </c>
      <c r="E18" s="25" t="s">
        <v>23</v>
      </c>
      <c r="F18" s="25" t="s">
        <v>24</v>
      </c>
      <c r="G18" s="28">
        <v>65</v>
      </c>
      <c r="H18" s="28">
        <v>65</v>
      </c>
      <c r="I18" s="26">
        <v>806.91</v>
      </c>
      <c r="J18" s="28">
        <v>33</v>
      </c>
      <c r="K18" s="28">
        <v>26</v>
      </c>
      <c r="L18" s="28">
        <v>7</v>
      </c>
      <c r="M18" s="26">
        <v>806.91</v>
      </c>
      <c r="N18" s="26">
        <v>597.4</v>
      </c>
      <c r="O18" s="26">
        <v>209.51</v>
      </c>
      <c r="P18" s="26"/>
      <c r="Q18" s="21">
        <v>34858512</v>
      </c>
      <c r="R18" s="26"/>
      <c r="S18" s="59">
        <f t="shared" ref="S18:S24" si="3">Q18*0.57664255249</f>
        <v>20100901.335683294</v>
      </c>
      <c r="T18" s="21">
        <v>20100901.34</v>
      </c>
      <c r="U18" s="21">
        <f t="shared" ref="U18:U24" si="4">(Q18-T18)</f>
        <v>14757610.66</v>
      </c>
      <c r="V18" s="21">
        <v>14757610.66</v>
      </c>
      <c r="W18" s="49"/>
    </row>
    <row r="19" spans="1:25" s="4" customFormat="1" ht="25.5" x14ac:dyDescent="0.25">
      <c r="A19" s="29" t="s">
        <v>268</v>
      </c>
      <c r="B19" s="65" t="s">
        <v>31</v>
      </c>
      <c r="C19" s="19">
        <v>12</v>
      </c>
      <c r="D19" s="24">
        <v>41459</v>
      </c>
      <c r="E19" s="25" t="s">
        <v>23</v>
      </c>
      <c r="F19" s="25" t="s">
        <v>24</v>
      </c>
      <c r="G19" s="28">
        <v>30</v>
      </c>
      <c r="H19" s="28">
        <v>30</v>
      </c>
      <c r="I19" s="26">
        <v>413.89</v>
      </c>
      <c r="J19" s="28">
        <v>11</v>
      </c>
      <c r="K19" s="28">
        <v>3</v>
      </c>
      <c r="L19" s="28">
        <v>8</v>
      </c>
      <c r="M19" s="26">
        <v>379.7</v>
      </c>
      <c r="N19" s="26">
        <v>109.52</v>
      </c>
      <c r="O19" s="26">
        <v>270.18</v>
      </c>
      <c r="P19" s="26"/>
      <c r="Q19" s="21">
        <v>17423000</v>
      </c>
      <c r="R19" s="26"/>
      <c r="S19" s="59">
        <f>Q19*0.57664255249</f>
        <v>10046843.192033269</v>
      </c>
      <c r="T19" s="21">
        <v>10046843.189999999</v>
      </c>
      <c r="U19" s="21">
        <f>(Q19-T19)</f>
        <v>7376156.8100000005</v>
      </c>
      <c r="V19" s="21">
        <v>7376156.8099999996</v>
      </c>
      <c r="W19" s="49"/>
      <c r="X19" s="50"/>
      <c r="Y19" s="50"/>
    </row>
    <row r="20" spans="1:25" s="4" customFormat="1" ht="27" customHeight="1" x14ac:dyDescent="0.25">
      <c r="A20" s="19" t="s">
        <v>269</v>
      </c>
      <c r="B20" s="65" t="s">
        <v>238</v>
      </c>
      <c r="C20" s="19"/>
      <c r="D20" s="24">
        <v>43040</v>
      </c>
      <c r="E20" s="25" t="s">
        <v>23</v>
      </c>
      <c r="F20" s="25" t="s">
        <v>24</v>
      </c>
      <c r="G20" s="28">
        <v>27</v>
      </c>
      <c r="H20" s="28">
        <v>27</v>
      </c>
      <c r="I20" s="26">
        <v>418.71</v>
      </c>
      <c r="J20" s="28">
        <v>8</v>
      </c>
      <c r="K20" s="28">
        <v>1</v>
      </c>
      <c r="L20" s="28">
        <v>7</v>
      </c>
      <c r="M20" s="26">
        <v>418.71</v>
      </c>
      <c r="N20" s="26">
        <v>47.8</v>
      </c>
      <c r="O20" s="26">
        <v>370.91</v>
      </c>
      <c r="P20" s="26"/>
      <c r="Q20" s="21">
        <v>18060000</v>
      </c>
      <c r="R20" s="26"/>
      <c r="S20" s="59">
        <f>Q20*0.57664255249</f>
        <v>10414164.4979694</v>
      </c>
      <c r="T20" s="21">
        <v>10414164.5</v>
      </c>
      <c r="U20" s="21">
        <f>(Q20-T20)</f>
        <v>7645835.5</v>
      </c>
      <c r="V20" s="21">
        <v>7645835.5</v>
      </c>
      <c r="W20" s="49"/>
      <c r="X20" s="50"/>
      <c r="Y20" s="50"/>
    </row>
    <row r="21" spans="1:25" s="4" customFormat="1" ht="25.5" x14ac:dyDescent="0.25">
      <c r="A21" s="19" t="s">
        <v>270</v>
      </c>
      <c r="B21" s="65" t="s">
        <v>68</v>
      </c>
      <c r="C21" s="30">
        <v>46</v>
      </c>
      <c r="D21" s="24">
        <v>42237</v>
      </c>
      <c r="E21" s="25" t="s">
        <v>23</v>
      </c>
      <c r="F21" s="25" t="s">
        <v>24</v>
      </c>
      <c r="G21" s="20">
        <v>77</v>
      </c>
      <c r="H21" s="20">
        <v>77</v>
      </c>
      <c r="I21" s="21">
        <v>688.89</v>
      </c>
      <c r="J21" s="20">
        <v>36</v>
      </c>
      <c r="K21" s="20">
        <v>23</v>
      </c>
      <c r="L21" s="20">
        <v>13</v>
      </c>
      <c r="M21" s="26">
        <v>688.89</v>
      </c>
      <c r="N21" s="21">
        <v>444.94</v>
      </c>
      <c r="O21" s="21">
        <v>243.95</v>
      </c>
      <c r="P21" s="21"/>
      <c r="Q21" s="21">
        <v>29760048</v>
      </c>
      <c r="R21" s="26"/>
      <c r="S21" s="59">
        <f t="shared" si="3"/>
        <v>17160910.040944919</v>
      </c>
      <c r="T21" s="21">
        <v>17160910.039999999</v>
      </c>
      <c r="U21" s="21">
        <f t="shared" si="4"/>
        <v>12599137.960000001</v>
      </c>
      <c r="V21" s="21">
        <v>12599137.960000001</v>
      </c>
      <c r="W21" s="49"/>
    </row>
    <row r="22" spans="1:25" s="4" customFormat="1" ht="25.5" x14ac:dyDescent="0.25">
      <c r="A22" s="19" t="s">
        <v>271</v>
      </c>
      <c r="B22" s="65" t="s">
        <v>69</v>
      </c>
      <c r="C22" s="30">
        <v>47</v>
      </c>
      <c r="D22" s="24">
        <v>42237</v>
      </c>
      <c r="E22" s="25" t="s">
        <v>23</v>
      </c>
      <c r="F22" s="25" t="s">
        <v>24</v>
      </c>
      <c r="G22" s="20">
        <v>47</v>
      </c>
      <c r="H22" s="20">
        <v>47</v>
      </c>
      <c r="I22" s="21">
        <v>559.78</v>
      </c>
      <c r="J22" s="20">
        <v>33</v>
      </c>
      <c r="K22" s="20">
        <v>27</v>
      </c>
      <c r="L22" s="20">
        <v>6</v>
      </c>
      <c r="M22" s="26">
        <v>559.78</v>
      </c>
      <c r="N22" s="21">
        <v>466.03</v>
      </c>
      <c r="O22" s="21">
        <v>93.75</v>
      </c>
      <c r="P22" s="21"/>
      <c r="Q22" s="21">
        <v>24182496</v>
      </c>
      <c r="R22" s="26"/>
      <c r="S22" s="59">
        <f t="shared" si="3"/>
        <v>13944656.219019214</v>
      </c>
      <c r="T22" s="21">
        <v>13944656.220000001</v>
      </c>
      <c r="U22" s="21">
        <f t="shared" si="4"/>
        <v>10237839.779999999</v>
      </c>
      <c r="V22" s="21">
        <v>10237839.779999999</v>
      </c>
      <c r="W22" s="49"/>
    </row>
    <row r="23" spans="1:25" s="4" customFormat="1" ht="25.5" x14ac:dyDescent="0.25">
      <c r="A23" s="19" t="s">
        <v>272</v>
      </c>
      <c r="B23" s="65" t="s">
        <v>70</v>
      </c>
      <c r="C23" s="19">
        <v>48</v>
      </c>
      <c r="D23" s="24">
        <v>42237</v>
      </c>
      <c r="E23" s="25" t="s">
        <v>23</v>
      </c>
      <c r="F23" s="25" t="s">
        <v>24</v>
      </c>
      <c r="G23" s="28">
        <v>33</v>
      </c>
      <c r="H23" s="28">
        <v>33</v>
      </c>
      <c r="I23" s="26">
        <v>426.26</v>
      </c>
      <c r="J23" s="28">
        <v>12</v>
      </c>
      <c r="K23" s="28">
        <v>11</v>
      </c>
      <c r="L23" s="28">
        <v>1</v>
      </c>
      <c r="M23" s="26">
        <v>426.26</v>
      </c>
      <c r="N23" s="26">
        <v>389.56</v>
      </c>
      <c r="O23" s="26">
        <v>36.700000000000003</v>
      </c>
      <c r="P23" s="26"/>
      <c r="Q23" s="21">
        <v>18414432</v>
      </c>
      <c r="R23" s="26"/>
      <c r="S23" s="59">
        <f t="shared" si="3"/>
        <v>10618545.071133535</v>
      </c>
      <c r="T23" s="21">
        <v>10618545.07</v>
      </c>
      <c r="U23" s="21">
        <f t="shared" si="4"/>
        <v>7795886.9299999997</v>
      </c>
      <c r="V23" s="21">
        <v>7795886.9299999997</v>
      </c>
      <c r="W23" s="49"/>
      <c r="X23" s="50"/>
      <c r="Y23" s="50"/>
    </row>
    <row r="24" spans="1:25" s="4" customFormat="1" ht="25.5" x14ac:dyDescent="0.25">
      <c r="A24" s="19" t="s">
        <v>273</v>
      </c>
      <c r="B24" s="65" t="s">
        <v>71</v>
      </c>
      <c r="C24" s="30">
        <v>49</v>
      </c>
      <c r="D24" s="24">
        <v>42237</v>
      </c>
      <c r="E24" s="25" t="s">
        <v>23</v>
      </c>
      <c r="F24" s="25" t="s">
        <v>24</v>
      </c>
      <c r="G24" s="20">
        <v>29</v>
      </c>
      <c r="H24" s="20">
        <v>29</v>
      </c>
      <c r="I24" s="21">
        <v>400.57</v>
      </c>
      <c r="J24" s="20">
        <v>12</v>
      </c>
      <c r="K24" s="20">
        <v>9</v>
      </c>
      <c r="L24" s="20">
        <v>3</v>
      </c>
      <c r="M24" s="26">
        <v>400.57</v>
      </c>
      <c r="N24" s="21">
        <v>293.16000000000003</v>
      </c>
      <c r="O24" s="21">
        <v>107.41</v>
      </c>
      <c r="P24" s="21"/>
      <c r="Q24" s="21">
        <v>17304624</v>
      </c>
      <c r="R24" s="26"/>
      <c r="S24" s="59">
        <f t="shared" si="3"/>
        <v>9978582.5532397125</v>
      </c>
      <c r="T24" s="21">
        <v>9978582.5500000007</v>
      </c>
      <c r="U24" s="21">
        <f t="shared" si="4"/>
        <v>7326041.4499999993</v>
      </c>
      <c r="V24" s="21">
        <v>7326041.4500000002</v>
      </c>
      <c r="W24" s="49"/>
      <c r="X24" s="50"/>
      <c r="Y24" s="50"/>
    </row>
    <row r="25" spans="1:25" s="4" customFormat="1" ht="28.15" customHeight="1" x14ac:dyDescent="0.25">
      <c r="A25" s="85" t="s">
        <v>34</v>
      </c>
      <c r="B25" s="86"/>
      <c r="C25" s="66" t="s">
        <v>21</v>
      </c>
      <c r="D25" s="66" t="s">
        <v>21</v>
      </c>
      <c r="E25" s="66" t="s">
        <v>21</v>
      </c>
      <c r="F25" s="66" t="s">
        <v>21</v>
      </c>
      <c r="G25" s="46">
        <f t="shared" ref="G25:V25" si="5">SUM(G26,G29,G33,G35)</f>
        <v>232</v>
      </c>
      <c r="H25" s="46">
        <f t="shared" si="5"/>
        <v>232</v>
      </c>
      <c r="I25" s="47">
        <f t="shared" si="5"/>
        <v>3213.27</v>
      </c>
      <c r="J25" s="46">
        <f t="shared" si="5"/>
        <v>94</v>
      </c>
      <c r="K25" s="46">
        <f t="shared" si="5"/>
        <v>46</v>
      </c>
      <c r="L25" s="46">
        <f t="shared" si="5"/>
        <v>48</v>
      </c>
      <c r="M25" s="47">
        <f t="shared" si="5"/>
        <v>3171.87</v>
      </c>
      <c r="N25" s="47">
        <f t="shared" si="5"/>
        <v>1794.7000000000003</v>
      </c>
      <c r="O25" s="47">
        <f t="shared" si="5"/>
        <v>1377.1699999999998</v>
      </c>
      <c r="P25" s="47">
        <f t="shared" si="5"/>
        <v>48034836</v>
      </c>
      <c r="Q25" s="47">
        <f t="shared" si="5"/>
        <v>126731466</v>
      </c>
      <c r="R25" s="47">
        <f t="shared" si="5"/>
        <v>67167836.306999996</v>
      </c>
      <c r="S25" s="47">
        <f t="shared" si="5"/>
        <v>112973996.69999997</v>
      </c>
      <c r="T25" s="47">
        <f t="shared" si="5"/>
        <v>112983996.7</v>
      </c>
      <c r="U25" s="47">
        <f t="shared" si="5"/>
        <v>13747469.300000001</v>
      </c>
      <c r="V25" s="47">
        <f t="shared" si="5"/>
        <v>13747469.300000001</v>
      </c>
      <c r="W25" s="60">
        <v>112010000</v>
      </c>
    </row>
    <row r="26" spans="1:25" s="4" customFormat="1" ht="29.45" customHeight="1" x14ac:dyDescent="0.25">
      <c r="A26" s="79" t="s">
        <v>483</v>
      </c>
      <c r="B26" s="80"/>
      <c r="C26" s="19" t="s">
        <v>21</v>
      </c>
      <c r="D26" s="19" t="s">
        <v>21</v>
      </c>
      <c r="E26" s="19" t="s">
        <v>21</v>
      </c>
      <c r="F26" s="19" t="s">
        <v>21</v>
      </c>
      <c r="G26" s="28">
        <f>SUM(G27:G28)</f>
        <v>102</v>
      </c>
      <c r="H26" s="28">
        <f t="shared" ref="H26:V26" si="6">SUM(H27:H28)</f>
        <v>102</v>
      </c>
      <c r="I26" s="26">
        <f t="shared" si="6"/>
        <v>1273</v>
      </c>
      <c r="J26" s="28">
        <f t="shared" si="6"/>
        <v>43</v>
      </c>
      <c r="K26" s="28">
        <f t="shared" si="6"/>
        <v>22</v>
      </c>
      <c r="L26" s="28">
        <f t="shared" si="6"/>
        <v>21</v>
      </c>
      <c r="M26" s="26">
        <f t="shared" si="6"/>
        <v>1273</v>
      </c>
      <c r="N26" s="26">
        <f t="shared" si="6"/>
        <v>743.46</v>
      </c>
      <c r="O26" s="26">
        <f t="shared" si="6"/>
        <v>529.54</v>
      </c>
      <c r="P26" s="26">
        <f t="shared" si="6"/>
        <v>0</v>
      </c>
      <c r="Q26" s="26">
        <f t="shared" si="6"/>
        <v>49013046</v>
      </c>
      <c r="R26" s="26">
        <f t="shared" si="6"/>
        <v>26957175.300000001</v>
      </c>
      <c r="S26" s="26">
        <f t="shared" si="6"/>
        <v>46562393.699999988</v>
      </c>
      <c r="T26" s="26">
        <f t="shared" si="6"/>
        <v>46562393.700000003</v>
      </c>
      <c r="U26" s="26">
        <f t="shared" si="6"/>
        <v>2450652.299999997</v>
      </c>
      <c r="V26" s="26">
        <f t="shared" si="6"/>
        <v>2450652.3000000003</v>
      </c>
    </row>
    <row r="27" spans="1:25" s="4" customFormat="1" ht="25.5" x14ac:dyDescent="0.25">
      <c r="A27" s="19" t="s">
        <v>274</v>
      </c>
      <c r="B27" s="65" t="s">
        <v>39</v>
      </c>
      <c r="C27" s="30" t="s">
        <v>36</v>
      </c>
      <c r="D27" s="24">
        <v>42226</v>
      </c>
      <c r="E27" s="25" t="s">
        <v>24</v>
      </c>
      <c r="F27" s="25" t="s">
        <v>37</v>
      </c>
      <c r="G27" s="20">
        <v>85</v>
      </c>
      <c r="H27" s="20">
        <v>85</v>
      </c>
      <c r="I27" s="21">
        <v>1088.74</v>
      </c>
      <c r="J27" s="20">
        <v>35</v>
      </c>
      <c r="K27" s="20">
        <v>17</v>
      </c>
      <c r="L27" s="20">
        <v>18</v>
      </c>
      <c r="M27" s="26">
        <v>1088.74</v>
      </c>
      <c r="N27" s="21">
        <v>615.5</v>
      </c>
      <c r="O27" s="21">
        <v>473.24</v>
      </c>
      <c r="P27" s="21"/>
      <c r="Q27" s="21">
        <v>41918667.479999997</v>
      </c>
      <c r="R27" s="26">
        <f>M27*32085*0.66</f>
        <v>23055267.114</v>
      </c>
      <c r="S27" s="21">
        <f>Q27*0.95</f>
        <v>39822734.105999991</v>
      </c>
      <c r="T27" s="21">
        <v>39822734.109999999</v>
      </c>
      <c r="U27" s="21">
        <f t="shared" ref="U27:U36" si="7">(Q27-T27)</f>
        <v>2095933.3699999973</v>
      </c>
      <c r="V27" s="21">
        <v>2095933.37</v>
      </c>
    </row>
    <row r="28" spans="1:25" s="4" customFormat="1" ht="25.5" x14ac:dyDescent="0.25">
      <c r="A28" s="19" t="s">
        <v>275</v>
      </c>
      <c r="B28" s="65" t="s">
        <v>35</v>
      </c>
      <c r="C28" s="30" t="s">
        <v>36</v>
      </c>
      <c r="D28" s="24">
        <v>41288</v>
      </c>
      <c r="E28" s="25" t="s">
        <v>24</v>
      </c>
      <c r="F28" s="25" t="s">
        <v>37</v>
      </c>
      <c r="G28" s="20">
        <v>17</v>
      </c>
      <c r="H28" s="20">
        <v>17</v>
      </c>
      <c r="I28" s="21">
        <v>184.26</v>
      </c>
      <c r="J28" s="20">
        <v>8</v>
      </c>
      <c r="K28" s="20">
        <v>5</v>
      </c>
      <c r="L28" s="20">
        <v>3</v>
      </c>
      <c r="M28" s="26">
        <v>184.26</v>
      </c>
      <c r="N28" s="21">
        <v>127.96</v>
      </c>
      <c r="O28" s="21">
        <v>56.3</v>
      </c>
      <c r="P28" s="21"/>
      <c r="Q28" s="21">
        <v>7094378.5199999996</v>
      </c>
      <c r="R28" s="26">
        <f>M28*32085*0.66</f>
        <v>3901908.1859999998</v>
      </c>
      <c r="S28" s="21">
        <f t="shared" ref="S28" si="8">Q28*0.95</f>
        <v>6739659.5939999996</v>
      </c>
      <c r="T28" s="21">
        <v>6739659.5899999999</v>
      </c>
      <c r="U28" s="21">
        <f t="shared" si="7"/>
        <v>354718.9299999997</v>
      </c>
      <c r="V28" s="21">
        <v>354718.93</v>
      </c>
    </row>
    <row r="29" spans="1:25" s="4" customFormat="1" ht="31.9" customHeight="1" x14ac:dyDescent="0.25">
      <c r="A29" s="79" t="s">
        <v>40</v>
      </c>
      <c r="B29" s="80"/>
      <c r="C29" s="19" t="s">
        <v>21</v>
      </c>
      <c r="D29" s="19" t="s">
        <v>21</v>
      </c>
      <c r="E29" s="19" t="s">
        <v>21</v>
      </c>
      <c r="F29" s="19" t="s">
        <v>21</v>
      </c>
      <c r="G29" s="28">
        <f>SUM(G30:G32)</f>
        <v>80</v>
      </c>
      <c r="H29" s="28">
        <f t="shared" ref="H29:V29" si="9">SUM(H30:H32)</f>
        <v>80</v>
      </c>
      <c r="I29" s="26">
        <f t="shared" si="9"/>
        <v>918</v>
      </c>
      <c r="J29" s="28">
        <f t="shared" si="9"/>
        <v>31</v>
      </c>
      <c r="K29" s="28">
        <f t="shared" si="9"/>
        <v>10</v>
      </c>
      <c r="L29" s="28">
        <f t="shared" si="9"/>
        <v>21</v>
      </c>
      <c r="M29" s="26">
        <f t="shared" si="9"/>
        <v>918</v>
      </c>
      <c r="N29" s="26">
        <f t="shared" si="9"/>
        <v>345.2</v>
      </c>
      <c r="O29" s="26">
        <f t="shared" si="9"/>
        <v>572.79999999999995</v>
      </c>
      <c r="P29" s="26">
        <f>M29*1.2*32085</f>
        <v>35344836</v>
      </c>
      <c r="Q29" s="26">
        <f t="shared" si="9"/>
        <v>35344836</v>
      </c>
      <c r="R29" s="26">
        <f t="shared" si="9"/>
        <v>19439659.799999997</v>
      </c>
      <c r="S29" s="26">
        <f t="shared" si="9"/>
        <v>33577594.199999996</v>
      </c>
      <c r="T29" s="26">
        <f t="shared" si="9"/>
        <v>33587594.199999996</v>
      </c>
      <c r="U29" s="21">
        <f t="shared" si="7"/>
        <v>1757241.8000000045</v>
      </c>
      <c r="V29" s="26">
        <f t="shared" si="9"/>
        <v>1757241.8</v>
      </c>
    </row>
    <row r="30" spans="1:25" s="4" customFormat="1" ht="26.45" customHeight="1" x14ac:dyDescent="0.25">
      <c r="A30" s="19" t="s">
        <v>276</v>
      </c>
      <c r="B30" s="62" t="s">
        <v>172</v>
      </c>
      <c r="C30" s="35" t="s">
        <v>173</v>
      </c>
      <c r="D30" s="24">
        <v>41027</v>
      </c>
      <c r="E30" s="25" t="s">
        <v>24</v>
      </c>
      <c r="F30" s="25" t="s">
        <v>37</v>
      </c>
      <c r="G30" s="20">
        <v>9</v>
      </c>
      <c r="H30" s="20">
        <v>9</v>
      </c>
      <c r="I30" s="21">
        <v>118.5</v>
      </c>
      <c r="J30" s="20">
        <v>3</v>
      </c>
      <c r="K30" s="20">
        <v>0</v>
      </c>
      <c r="L30" s="20">
        <v>3</v>
      </c>
      <c r="M30" s="21">
        <v>118.5</v>
      </c>
      <c r="N30" s="21">
        <v>0</v>
      </c>
      <c r="O30" s="21">
        <v>118.5</v>
      </c>
      <c r="P30" s="26">
        <f t="shared" ref="P30:P32" si="10">M30*1.2*32085</f>
        <v>4562487</v>
      </c>
      <c r="Q30" s="21">
        <v>4562487</v>
      </c>
      <c r="R30" s="26">
        <f t="shared" ref="R30:R32" si="11">M30*32085*0.66</f>
        <v>2509367.85</v>
      </c>
      <c r="S30" s="21">
        <f t="shared" ref="S30:S34" si="12">Q30*0.95</f>
        <v>4334362.6499999994</v>
      </c>
      <c r="T30" s="21">
        <v>4334362.6500000004</v>
      </c>
      <c r="U30" s="21">
        <f t="shared" si="7"/>
        <v>228124.34999999963</v>
      </c>
      <c r="V30" s="21">
        <v>228124.35</v>
      </c>
    </row>
    <row r="31" spans="1:25" s="4" customFormat="1" ht="28.9" customHeight="1" x14ac:dyDescent="0.25">
      <c r="A31" s="22" t="s">
        <v>277</v>
      </c>
      <c r="B31" s="57" t="s">
        <v>470</v>
      </c>
      <c r="C31" s="23">
        <v>73</v>
      </c>
      <c r="D31" s="24">
        <v>41027</v>
      </c>
      <c r="E31" s="25" t="s">
        <v>24</v>
      </c>
      <c r="F31" s="25" t="s">
        <v>37</v>
      </c>
      <c r="G31" s="20">
        <v>43</v>
      </c>
      <c r="H31" s="20">
        <v>43</v>
      </c>
      <c r="I31" s="21">
        <v>541.6</v>
      </c>
      <c r="J31" s="20">
        <v>16</v>
      </c>
      <c r="K31" s="20">
        <v>10</v>
      </c>
      <c r="L31" s="20">
        <v>6</v>
      </c>
      <c r="M31" s="26">
        <v>541.6</v>
      </c>
      <c r="N31" s="21">
        <v>345.2</v>
      </c>
      <c r="O31" s="21">
        <v>196.4</v>
      </c>
      <c r="P31" s="26">
        <f t="shared" si="10"/>
        <v>20852683.199999999</v>
      </c>
      <c r="Q31" s="21">
        <v>20852683.199999999</v>
      </c>
      <c r="R31" s="26">
        <f t="shared" si="11"/>
        <v>11468975.76</v>
      </c>
      <c r="S31" s="21">
        <f t="shared" si="12"/>
        <v>19810049.039999999</v>
      </c>
      <c r="T31" s="21">
        <v>19810049.039999999</v>
      </c>
      <c r="U31" s="21">
        <f t="shared" si="7"/>
        <v>1042634.1600000001</v>
      </c>
      <c r="V31" s="21">
        <v>1042634.16</v>
      </c>
    </row>
    <row r="32" spans="1:25" s="4" customFormat="1" ht="27.6" customHeight="1" x14ac:dyDescent="0.25">
      <c r="A32" s="22" t="s">
        <v>278</v>
      </c>
      <c r="B32" s="57" t="s">
        <v>25</v>
      </c>
      <c r="C32" s="23">
        <v>68</v>
      </c>
      <c r="D32" s="24">
        <v>41027</v>
      </c>
      <c r="E32" s="25" t="s">
        <v>24</v>
      </c>
      <c r="F32" s="25" t="s">
        <v>37</v>
      </c>
      <c r="G32" s="20">
        <v>28</v>
      </c>
      <c r="H32" s="20">
        <v>28</v>
      </c>
      <c r="I32" s="21">
        <v>257.89999999999998</v>
      </c>
      <c r="J32" s="20">
        <v>12</v>
      </c>
      <c r="K32" s="20">
        <v>0</v>
      </c>
      <c r="L32" s="20">
        <v>12</v>
      </c>
      <c r="M32" s="26">
        <v>257.89999999999998</v>
      </c>
      <c r="N32" s="21">
        <v>0</v>
      </c>
      <c r="O32" s="21">
        <v>257.89999999999998</v>
      </c>
      <c r="P32" s="26">
        <f t="shared" si="10"/>
        <v>9929665.7999999989</v>
      </c>
      <c r="Q32" s="21">
        <v>9929665.8000000007</v>
      </c>
      <c r="R32" s="26">
        <f t="shared" si="11"/>
        <v>5461316.1899999995</v>
      </c>
      <c r="S32" s="21">
        <f t="shared" si="12"/>
        <v>9433182.5099999998</v>
      </c>
      <c r="T32" s="21">
        <v>9443182.5099999998</v>
      </c>
      <c r="U32" s="21">
        <f t="shared" si="7"/>
        <v>486483.29000000097</v>
      </c>
      <c r="V32" s="21">
        <v>486483.29</v>
      </c>
    </row>
    <row r="33" spans="1:25" s="4" customFormat="1" ht="29.45" customHeight="1" x14ac:dyDescent="0.25">
      <c r="A33" s="79" t="s">
        <v>472</v>
      </c>
      <c r="B33" s="80"/>
      <c r="C33" s="19" t="s">
        <v>21</v>
      </c>
      <c r="D33" s="19" t="s">
        <v>21</v>
      </c>
      <c r="E33" s="19" t="s">
        <v>21</v>
      </c>
      <c r="F33" s="19" t="s">
        <v>21</v>
      </c>
      <c r="G33" s="20">
        <f>G34</f>
        <v>18</v>
      </c>
      <c r="H33" s="20">
        <f>H34</f>
        <v>18</v>
      </c>
      <c r="I33" s="21">
        <f t="shared" ref="I33:V33" si="13">I34</f>
        <v>335.15</v>
      </c>
      <c r="J33" s="20">
        <f t="shared" si="13"/>
        <v>8</v>
      </c>
      <c r="K33" s="20">
        <f t="shared" si="13"/>
        <v>5</v>
      </c>
      <c r="L33" s="20">
        <f t="shared" si="13"/>
        <v>3</v>
      </c>
      <c r="M33" s="21">
        <f t="shared" si="13"/>
        <v>293.75</v>
      </c>
      <c r="N33" s="21">
        <f t="shared" si="13"/>
        <v>208.93</v>
      </c>
      <c r="O33" s="21">
        <f t="shared" si="13"/>
        <v>84.82</v>
      </c>
      <c r="P33" s="21">
        <f t="shared" si="13"/>
        <v>12690000</v>
      </c>
      <c r="Q33" s="21">
        <f t="shared" si="13"/>
        <v>12690000</v>
      </c>
      <c r="R33" s="21">
        <f t="shared" si="13"/>
        <v>6220479.375</v>
      </c>
      <c r="S33" s="21">
        <f t="shared" si="13"/>
        <v>12055500</v>
      </c>
      <c r="T33" s="21">
        <f t="shared" si="13"/>
        <v>12055500</v>
      </c>
      <c r="U33" s="21">
        <f t="shared" si="7"/>
        <v>634500</v>
      </c>
      <c r="V33" s="21">
        <f t="shared" si="13"/>
        <v>634500</v>
      </c>
    </row>
    <row r="34" spans="1:25" s="4" customFormat="1" ht="30" customHeight="1" x14ac:dyDescent="0.25">
      <c r="A34" s="19" t="s">
        <v>279</v>
      </c>
      <c r="B34" s="65" t="s">
        <v>469</v>
      </c>
      <c r="C34" s="30">
        <v>1</v>
      </c>
      <c r="D34" s="24">
        <v>41017</v>
      </c>
      <c r="E34" s="25" t="s">
        <v>24</v>
      </c>
      <c r="F34" s="25" t="s">
        <v>37</v>
      </c>
      <c r="G34" s="20">
        <v>18</v>
      </c>
      <c r="H34" s="20">
        <v>18</v>
      </c>
      <c r="I34" s="21">
        <v>335.15</v>
      </c>
      <c r="J34" s="20">
        <v>8</v>
      </c>
      <c r="K34" s="20">
        <v>5</v>
      </c>
      <c r="L34" s="20">
        <v>3</v>
      </c>
      <c r="M34" s="26">
        <v>293.75</v>
      </c>
      <c r="N34" s="21">
        <v>208.93</v>
      </c>
      <c r="O34" s="21">
        <v>84.82</v>
      </c>
      <c r="P34" s="21">
        <f>M34*1.2*36000</f>
        <v>12690000</v>
      </c>
      <c r="Q34" s="21">
        <v>12690000</v>
      </c>
      <c r="R34" s="26">
        <f>M34*32085*0.66</f>
        <v>6220479.375</v>
      </c>
      <c r="S34" s="21">
        <f t="shared" si="12"/>
        <v>12055500</v>
      </c>
      <c r="T34" s="21">
        <v>12055500</v>
      </c>
      <c r="U34" s="21">
        <f t="shared" si="7"/>
        <v>634500</v>
      </c>
      <c r="V34" s="21">
        <v>634500</v>
      </c>
    </row>
    <row r="35" spans="1:25" s="4" customFormat="1" ht="30" customHeight="1" x14ac:dyDescent="0.25">
      <c r="A35" s="79" t="s">
        <v>482</v>
      </c>
      <c r="B35" s="80"/>
      <c r="C35" s="19" t="s">
        <v>21</v>
      </c>
      <c r="D35" s="19" t="s">
        <v>21</v>
      </c>
      <c r="E35" s="19" t="s">
        <v>21</v>
      </c>
      <c r="F35" s="19" t="s">
        <v>21</v>
      </c>
      <c r="G35" s="28">
        <f>G36</f>
        <v>32</v>
      </c>
      <c r="H35" s="28">
        <f t="shared" ref="H35:V35" si="14">H36</f>
        <v>32</v>
      </c>
      <c r="I35" s="26">
        <f t="shared" si="14"/>
        <v>687.12</v>
      </c>
      <c r="J35" s="28">
        <f t="shared" si="14"/>
        <v>12</v>
      </c>
      <c r="K35" s="28">
        <f t="shared" si="14"/>
        <v>9</v>
      </c>
      <c r="L35" s="28">
        <f t="shared" si="14"/>
        <v>3</v>
      </c>
      <c r="M35" s="26">
        <f t="shared" si="14"/>
        <v>687.12</v>
      </c>
      <c r="N35" s="26">
        <f t="shared" si="14"/>
        <v>497.11</v>
      </c>
      <c r="O35" s="26">
        <f t="shared" si="14"/>
        <v>190.01</v>
      </c>
      <c r="P35" s="26">
        <f>P36</f>
        <v>0</v>
      </c>
      <c r="Q35" s="26">
        <f t="shared" si="14"/>
        <v>29683584</v>
      </c>
      <c r="R35" s="26">
        <f t="shared" si="14"/>
        <v>14550521.832</v>
      </c>
      <c r="S35" s="26">
        <f t="shared" si="14"/>
        <v>20778508.799999997</v>
      </c>
      <c r="T35" s="26">
        <f t="shared" si="14"/>
        <v>20778508.800000001</v>
      </c>
      <c r="U35" s="26">
        <f t="shared" si="14"/>
        <v>8905075.1999999993</v>
      </c>
      <c r="V35" s="26">
        <f t="shared" si="14"/>
        <v>8905075.1999999993</v>
      </c>
    </row>
    <row r="36" spans="1:25" s="4" customFormat="1" ht="25.5" x14ac:dyDescent="0.25">
      <c r="A36" s="31" t="s">
        <v>280</v>
      </c>
      <c r="B36" s="65" t="s">
        <v>67</v>
      </c>
      <c r="C36" s="30">
        <v>32</v>
      </c>
      <c r="D36" s="24">
        <v>42201</v>
      </c>
      <c r="E36" s="25" t="s">
        <v>24</v>
      </c>
      <c r="F36" s="25" t="s">
        <v>37</v>
      </c>
      <c r="G36" s="20">
        <v>32</v>
      </c>
      <c r="H36" s="20">
        <v>32</v>
      </c>
      <c r="I36" s="21">
        <v>687.12</v>
      </c>
      <c r="J36" s="20">
        <v>12</v>
      </c>
      <c r="K36" s="20">
        <v>9</v>
      </c>
      <c r="L36" s="20">
        <v>3</v>
      </c>
      <c r="M36" s="26">
        <v>687.12</v>
      </c>
      <c r="N36" s="21">
        <v>497.11</v>
      </c>
      <c r="O36" s="21">
        <v>190.01</v>
      </c>
      <c r="P36" s="26"/>
      <c r="Q36" s="21">
        <v>29683584</v>
      </c>
      <c r="R36" s="26">
        <f t="shared" ref="R36" si="15">M36*32085*0.66</f>
        <v>14550521.832</v>
      </c>
      <c r="S36" s="21">
        <f>Q36*0.7</f>
        <v>20778508.799999997</v>
      </c>
      <c r="T36" s="21">
        <v>20778508.800000001</v>
      </c>
      <c r="U36" s="21">
        <f t="shared" si="7"/>
        <v>8905075.1999999993</v>
      </c>
      <c r="V36" s="21">
        <v>8905075.1999999993</v>
      </c>
      <c r="W36" s="49"/>
      <c r="X36" s="50"/>
      <c r="Y36" s="50"/>
    </row>
    <row r="37" spans="1:25" s="4" customFormat="1" ht="28.5" customHeight="1" x14ac:dyDescent="0.25">
      <c r="A37" s="105" t="s">
        <v>72</v>
      </c>
      <c r="B37" s="90"/>
      <c r="C37" s="32" t="s">
        <v>73</v>
      </c>
      <c r="D37" s="33" t="s">
        <v>73</v>
      </c>
      <c r="E37" s="68" t="s">
        <v>73</v>
      </c>
      <c r="F37" s="68" t="s">
        <v>73</v>
      </c>
      <c r="G37" s="67">
        <f t="shared" ref="G37:O37" si="16">SUM(G38,G41,G47,G52)</f>
        <v>252</v>
      </c>
      <c r="H37" s="67">
        <f t="shared" si="16"/>
        <v>252</v>
      </c>
      <c r="I37" s="43">
        <f t="shared" si="16"/>
        <v>3221.06</v>
      </c>
      <c r="J37" s="67">
        <f t="shared" si="16"/>
        <v>99</v>
      </c>
      <c r="K37" s="67">
        <f t="shared" si="16"/>
        <v>47</v>
      </c>
      <c r="L37" s="67">
        <f t="shared" si="16"/>
        <v>52</v>
      </c>
      <c r="M37" s="43">
        <f t="shared" si="16"/>
        <v>3221.06</v>
      </c>
      <c r="N37" s="43">
        <f t="shared" si="16"/>
        <v>1371.83</v>
      </c>
      <c r="O37" s="43">
        <f t="shared" si="16"/>
        <v>1849.23</v>
      </c>
      <c r="P37" s="43" t="e">
        <f>P38+#REF!+P41+P47+#REF!</f>
        <v>#REF!</v>
      </c>
      <c r="Q37" s="43">
        <f>SUM(Q38,Q41,Q47,Q52)</f>
        <v>134128898.46000001</v>
      </c>
      <c r="R37" s="43" t="e">
        <f>SUM(R38,#REF!,R41,R47,#REF!)</f>
        <v>#REF!</v>
      </c>
      <c r="S37" s="43">
        <f>SUM(S38,S41,S47,S52)</f>
        <v>111548181.53699999</v>
      </c>
      <c r="T37" s="43">
        <f>SUM(T38,T41,T47,T52)</f>
        <v>111548181.53999999</v>
      </c>
      <c r="U37" s="43">
        <f>SUM(U38,U41,U47,U52)</f>
        <v>22580716.919999998</v>
      </c>
      <c r="V37" s="43">
        <f>SUM(V38,V41,V47,V52)</f>
        <v>22580716.919999998</v>
      </c>
      <c r="W37" s="60">
        <v>112010000</v>
      </c>
    </row>
    <row r="38" spans="1:25" s="4" customFormat="1" ht="28.9" customHeight="1" x14ac:dyDescent="0.25">
      <c r="A38" s="79" t="s">
        <v>481</v>
      </c>
      <c r="B38" s="80"/>
      <c r="C38" s="19" t="s">
        <v>21</v>
      </c>
      <c r="D38" s="19" t="s">
        <v>21</v>
      </c>
      <c r="E38" s="19" t="s">
        <v>21</v>
      </c>
      <c r="F38" s="19" t="s">
        <v>21</v>
      </c>
      <c r="G38" s="28">
        <f>SUM(G39:G40)</f>
        <v>23</v>
      </c>
      <c r="H38" s="28">
        <f t="shared" ref="H38:V38" si="17">SUM(H39:H40)</f>
        <v>23</v>
      </c>
      <c r="I38" s="26">
        <f t="shared" si="17"/>
        <v>478.38</v>
      </c>
      <c r="J38" s="28">
        <f t="shared" si="17"/>
        <v>13</v>
      </c>
      <c r="K38" s="28">
        <f t="shared" si="17"/>
        <v>5</v>
      </c>
      <c r="L38" s="28">
        <f t="shared" si="17"/>
        <v>8</v>
      </c>
      <c r="M38" s="26">
        <f t="shared" si="17"/>
        <v>478.38</v>
      </c>
      <c r="N38" s="26">
        <f t="shared" si="17"/>
        <v>151.20999999999998</v>
      </c>
      <c r="O38" s="26">
        <f t="shared" si="17"/>
        <v>327.17</v>
      </c>
      <c r="P38" s="26">
        <f t="shared" si="17"/>
        <v>0</v>
      </c>
      <c r="Q38" s="26">
        <f t="shared" si="17"/>
        <v>18418586.760000002</v>
      </c>
      <c r="R38" s="26">
        <f t="shared" si="17"/>
        <v>10130222.717999998</v>
      </c>
      <c r="S38" s="26">
        <f t="shared" si="17"/>
        <v>17497657.421999998</v>
      </c>
      <c r="T38" s="26">
        <f t="shared" si="17"/>
        <v>17497657.420000002</v>
      </c>
      <c r="U38" s="26">
        <f t="shared" si="17"/>
        <v>920929.34000000078</v>
      </c>
      <c r="V38" s="26">
        <f t="shared" si="17"/>
        <v>920929.34000000008</v>
      </c>
    </row>
    <row r="39" spans="1:25" s="4" customFormat="1" ht="25.5" x14ac:dyDescent="0.25">
      <c r="A39" s="19" t="s">
        <v>281</v>
      </c>
      <c r="B39" s="65" t="s">
        <v>467</v>
      </c>
      <c r="C39" s="30" t="s">
        <v>36</v>
      </c>
      <c r="D39" s="24">
        <v>42443</v>
      </c>
      <c r="E39" s="25" t="s">
        <v>37</v>
      </c>
      <c r="F39" s="25" t="s">
        <v>74</v>
      </c>
      <c r="G39" s="20">
        <v>5</v>
      </c>
      <c r="H39" s="20">
        <v>5</v>
      </c>
      <c r="I39" s="21">
        <v>267.07</v>
      </c>
      <c r="J39" s="20">
        <v>5</v>
      </c>
      <c r="K39" s="20">
        <v>1</v>
      </c>
      <c r="L39" s="20">
        <v>4</v>
      </c>
      <c r="M39" s="26">
        <v>267.07</v>
      </c>
      <c r="N39" s="21">
        <v>49</v>
      </c>
      <c r="O39" s="21">
        <v>218.07</v>
      </c>
      <c r="P39" s="21"/>
      <c r="Q39" s="21">
        <v>10282729.140000001</v>
      </c>
      <c r="R39" s="26">
        <f>M39*32085*0.66</f>
        <v>5655501.0269999998</v>
      </c>
      <c r="S39" s="21">
        <f>Q39*0.95</f>
        <v>9768592.6830000002</v>
      </c>
      <c r="T39" s="21">
        <v>9768592.6799999997</v>
      </c>
      <c r="U39" s="21">
        <f t="shared" ref="U39:U40" si="18">(Q39-T39)</f>
        <v>514136.46000000089</v>
      </c>
      <c r="V39" s="21">
        <v>514136.46</v>
      </c>
    </row>
    <row r="40" spans="1:25" s="4" customFormat="1" ht="27.75" customHeight="1" x14ac:dyDescent="0.25">
      <c r="A40" s="19" t="s">
        <v>282</v>
      </c>
      <c r="B40" s="65" t="s">
        <v>468</v>
      </c>
      <c r="C40" s="30" t="s">
        <v>36</v>
      </c>
      <c r="D40" s="24">
        <v>42485</v>
      </c>
      <c r="E40" s="25" t="s">
        <v>37</v>
      </c>
      <c r="F40" s="25" t="s">
        <v>74</v>
      </c>
      <c r="G40" s="20">
        <v>18</v>
      </c>
      <c r="H40" s="20">
        <v>18</v>
      </c>
      <c r="I40" s="21">
        <v>211.31</v>
      </c>
      <c r="J40" s="20">
        <v>8</v>
      </c>
      <c r="K40" s="20">
        <v>4</v>
      </c>
      <c r="L40" s="20">
        <v>4</v>
      </c>
      <c r="M40" s="26">
        <v>211.31</v>
      </c>
      <c r="N40" s="21">
        <v>102.21</v>
      </c>
      <c r="O40" s="21">
        <f>M40-N40</f>
        <v>109.10000000000001</v>
      </c>
      <c r="P40" s="21"/>
      <c r="Q40" s="21">
        <v>8135857.6200000001</v>
      </c>
      <c r="R40" s="26">
        <f>M40*32085*0.66</f>
        <v>4474721.6909999996</v>
      </c>
      <c r="S40" s="21">
        <f t="shared" ref="S40" si="19">Q40*0.95</f>
        <v>7729064.7390000001</v>
      </c>
      <c r="T40" s="21">
        <v>7729064.7400000002</v>
      </c>
      <c r="U40" s="21">
        <f t="shared" si="18"/>
        <v>406792.87999999989</v>
      </c>
      <c r="V40" s="21">
        <v>406792.88</v>
      </c>
    </row>
    <row r="41" spans="1:25" s="4" customFormat="1" ht="30.6" customHeight="1" x14ac:dyDescent="0.25">
      <c r="A41" s="79" t="s">
        <v>79</v>
      </c>
      <c r="B41" s="80"/>
      <c r="C41" s="19" t="s">
        <v>21</v>
      </c>
      <c r="D41" s="19" t="s">
        <v>21</v>
      </c>
      <c r="E41" s="19" t="s">
        <v>21</v>
      </c>
      <c r="F41" s="19" t="s">
        <v>21</v>
      </c>
      <c r="G41" s="54">
        <f>SUM(G42:G46)</f>
        <v>42</v>
      </c>
      <c r="H41" s="54">
        <f>SUM(H42:H46)</f>
        <v>42</v>
      </c>
      <c r="I41" s="55">
        <f>SUM(I42:I46)</f>
        <v>590.35</v>
      </c>
      <c r="J41" s="54">
        <f t="shared" ref="J41:V41" si="20">SUM(J42:J46)</f>
        <v>16</v>
      </c>
      <c r="K41" s="54">
        <f t="shared" si="20"/>
        <v>1</v>
      </c>
      <c r="L41" s="54">
        <f t="shared" si="20"/>
        <v>15</v>
      </c>
      <c r="M41" s="55">
        <f t="shared" si="20"/>
        <v>590.35</v>
      </c>
      <c r="N41" s="55">
        <f t="shared" si="20"/>
        <v>54.55</v>
      </c>
      <c r="O41" s="55">
        <f t="shared" si="20"/>
        <v>535.79999999999995</v>
      </c>
      <c r="P41" s="55">
        <f t="shared" si="20"/>
        <v>0</v>
      </c>
      <c r="Q41" s="21">
        <f t="shared" si="20"/>
        <v>22729655.699999999</v>
      </c>
      <c r="R41" s="21">
        <f t="shared" si="20"/>
        <v>12501310.635</v>
      </c>
      <c r="S41" s="21">
        <f t="shared" si="20"/>
        <v>21593172.914999999</v>
      </c>
      <c r="T41" s="21">
        <f t="shared" si="20"/>
        <v>21593172.920000002</v>
      </c>
      <c r="U41" s="21">
        <f t="shared" si="20"/>
        <v>1136482.7799999998</v>
      </c>
      <c r="V41" s="21">
        <f t="shared" si="20"/>
        <v>1136482.78</v>
      </c>
    </row>
    <row r="42" spans="1:25" s="4" customFormat="1" ht="28.5" customHeight="1" x14ac:dyDescent="0.25">
      <c r="A42" s="29" t="s">
        <v>283</v>
      </c>
      <c r="B42" s="65" t="s">
        <v>88</v>
      </c>
      <c r="C42" s="34" t="s">
        <v>89</v>
      </c>
      <c r="D42" s="24">
        <v>42429</v>
      </c>
      <c r="E42" s="25" t="s">
        <v>37</v>
      </c>
      <c r="F42" s="25" t="s">
        <v>74</v>
      </c>
      <c r="G42" s="28">
        <v>13</v>
      </c>
      <c r="H42" s="28">
        <v>13</v>
      </c>
      <c r="I42" s="26">
        <v>166.7</v>
      </c>
      <c r="J42" s="28">
        <v>5</v>
      </c>
      <c r="K42" s="28">
        <v>0</v>
      </c>
      <c r="L42" s="28">
        <v>5</v>
      </c>
      <c r="M42" s="26">
        <v>166.7</v>
      </c>
      <c r="N42" s="26">
        <v>0</v>
      </c>
      <c r="O42" s="26">
        <v>166.7</v>
      </c>
      <c r="P42" s="26"/>
      <c r="Q42" s="21">
        <v>6418283.4000000004</v>
      </c>
      <c r="R42" s="26">
        <f>M42*32085*0.66</f>
        <v>3530055.87</v>
      </c>
      <c r="S42" s="21">
        <f>Q42*0.95</f>
        <v>6097369.2300000004</v>
      </c>
      <c r="T42" s="21">
        <v>6097369.2300000004</v>
      </c>
      <c r="U42" s="21">
        <f>(Q42-T42)</f>
        <v>320914.16999999993</v>
      </c>
      <c r="V42" s="21">
        <v>320914.17</v>
      </c>
    </row>
    <row r="43" spans="1:25" s="4" customFormat="1" ht="25.5" x14ac:dyDescent="0.25">
      <c r="A43" s="29" t="s">
        <v>284</v>
      </c>
      <c r="B43" s="65" t="s">
        <v>80</v>
      </c>
      <c r="C43" s="34" t="s">
        <v>81</v>
      </c>
      <c r="D43" s="24">
        <v>42429</v>
      </c>
      <c r="E43" s="25" t="s">
        <v>37</v>
      </c>
      <c r="F43" s="25" t="s">
        <v>74</v>
      </c>
      <c r="G43" s="28">
        <v>6</v>
      </c>
      <c r="H43" s="28">
        <v>6</v>
      </c>
      <c r="I43" s="26">
        <v>83.6</v>
      </c>
      <c r="J43" s="28">
        <v>3</v>
      </c>
      <c r="K43" s="28">
        <v>0</v>
      </c>
      <c r="L43" s="28">
        <v>3</v>
      </c>
      <c r="M43" s="26">
        <v>83.6</v>
      </c>
      <c r="N43" s="26">
        <v>0</v>
      </c>
      <c r="O43" s="26">
        <v>83.6</v>
      </c>
      <c r="P43" s="26"/>
      <c r="Q43" s="21">
        <v>3218767.2</v>
      </c>
      <c r="R43" s="26">
        <f t="shared" ref="R43:R46" si="21">M43*32085*0.66</f>
        <v>1770321.9600000002</v>
      </c>
      <c r="S43" s="21">
        <f t="shared" ref="S43:S46" si="22">Q43*0.95</f>
        <v>3057828.84</v>
      </c>
      <c r="T43" s="21">
        <v>3057828.84</v>
      </c>
      <c r="U43" s="21">
        <f>(Q43-T43)</f>
        <v>160938.36000000034</v>
      </c>
      <c r="V43" s="21">
        <v>160938.35999999999</v>
      </c>
    </row>
    <row r="44" spans="1:25" s="4" customFormat="1" ht="25.5" x14ac:dyDescent="0.25">
      <c r="A44" s="29" t="s">
        <v>285</v>
      </c>
      <c r="B44" s="65" t="s">
        <v>82</v>
      </c>
      <c r="C44" s="34" t="s">
        <v>83</v>
      </c>
      <c r="D44" s="24">
        <v>42429</v>
      </c>
      <c r="E44" s="25" t="s">
        <v>37</v>
      </c>
      <c r="F44" s="25" t="s">
        <v>74</v>
      </c>
      <c r="G44" s="28">
        <v>9</v>
      </c>
      <c r="H44" s="28">
        <v>9</v>
      </c>
      <c r="I44" s="26">
        <v>110.55</v>
      </c>
      <c r="J44" s="28">
        <v>2</v>
      </c>
      <c r="K44" s="28">
        <v>1</v>
      </c>
      <c r="L44" s="28">
        <v>1</v>
      </c>
      <c r="M44" s="26">
        <v>110.55</v>
      </c>
      <c r="N44" s="26">
        <v>54.55</v>
      </c>
      <c r="O44" s="26">
        <f>M44-N44</f>
        <v>56</v>
      </c>
      <c r="P44" s="26"/>
      <c r="Q44" s="21">
        <v>4256396.0999999996</v>
      </c>
      <c r="R44" s="26">
        <f t="shared" si="21"/>
        <v>2341017.855</v>
      </c>
      <c r="S44" s="21">
        <f t="shared" si="22"/>
        <v>4043576.2949999995</v>
      </c>
      <c r="T44" s="21">
        <v>4043576.3</v>
      </c>
      <c r="U44" s="21">
        <f>(Q44-T44)</f>
        <v>212819.79999999981</v>
      </c>
      <c r="V44" s="21">
        <v>212819.8</v>
      </c>
    </row>
    <row r="45" spans="1:25" s="4" customFormat="1" ht="25.5" x14ac:dyDescent="0.25">
      <c r="A45" s="29" t="s">
        <v>286</v>
      </c>
      <c r="B45" s="65" t="s">
        <v>84</v>
      </c>
      <c r="C45" s="34" t="s">
        <v>85</v>
      </c>
      <c r="D45" s="24">
        <v>42429</v>
      </c>
      <c r="E45" s="25" t="s">
        <v>37</v>
      </c>
      <c r="F45" s="25" t="s">
        <v>74</v>
      </c>
      <c r="G45" s="28">
        <v>8</v>
      </c>
      <c r="H45" s="28">
        <v>8</v>
      </c>
      <c r="I45" s="26">
        <v>126.3</v>
      </c>
      <c r="J45" s="28">
        <v>3</v>
      </c>
      <c r="K45" s="28">
        <v>0</v>
      </c>
      <c r="L45" s="28">
        <v>3</v>
      </c>
      <c r="M45" s="26">
        <v>126.3</v>
      </c>
      <c r="N45" s="26">
        <v>0</v>
      </c>
      <c r="O45" s="26">
        <v>126.3</v>
      </c>
      <c r="P45" s="26"/>
      <c r="Q45" s="21">
        <v>4862802.5999999996</v>
      </c>
      <c r="R45" s="26">
        <f t="shared" si="21"/>
        <v>2674541.4300000002</v>
      </c>
      <c r="S45" s="21">
        <f t="shared" si="22"/>
        <v>4619662.47</v>
      </c>
      <c r="T45" s="21">
        <v>4619662.47</v>
      </c>
      <c r="U45" s="21">
        <f>(Q45-T45)</f>
        <v>243140.12999999989</v>
      </c>
      <c r="V45" s="21">
        <v>243140.13</v>
      </c>
    </row>
    <row r="46" spans="1:25" s="4" customFormat="1" ht="25.5" x14ac:dyDescent="0.25">
      <c r="A46" s="29" t="s">
        <v>287</v>
      </c>
      <c r="B46" s="65" t="s">
        <v>86</v>
      </c>
      <c r="C46" s="34" t="s">
        <v>87</v>
      </c>
      <c r="D46" s="24">
        <v>42429</v>
      </c>
      <c r="E46" s="25" t="s">
        <v>37</v>
      </c>
      <c r="F46" s="25" t="s">
        <v>74</v>
      </c>
      <c r="G46" s="28">
        <v>6</v>
      </c>
      <c r="H46" s="28">
        <v>6</v>
      </c>
      <c r="I46" s="26">
        <v>103.2</v>
      </c>
      <c r="J46" s="28">
        <v>3</v>
      </c>
      <c r="K46" s="28">
        <v>0</v>
      </c>
      <c r="L46" s="28">
        <v>3</v>
      </c>
      <c r="M46" s="26">
        <v>103.2</v>
      </c>
      <c r="N46" s="26">
        <v>0</v>
      </c>
      <c r="O46" s="26">
        <v>103.2</v>
      </c>
      <c r="P46" s="26"/>
      <c r="Q46" s="21">
        <v>3973406.4</v>
      </c>
      <c r="R46" s="26">
        <f t="shared" si="21"/>
        <v>2185373.52</v>
      </c>
      <c r="S46" s="21">
        <f t="shared" si="22"/>
        <v>3774736.0799999996</v>
      </c>
      <c r="T46" s="21">
        <v>3774736.08</v>
      </c>
      <c r="U46" s="21">
        <f>(Q46-T46)</f>
        <v>198670.31999999983</v>
      </c>
      <c r="V46" s="21">
        <v>198670.32</v>
      </c>
    </row>
    <row r="47" spans="1:25" s="4" customFormat="1" ht="29.45" customHeight="1" x14ac:dyDescent="0.25">
      <c r="A47" s="79" t="s">
        <v>484</v>
      </c>
      <c r="B47" s="80"/>
      <c r="C47" s="19" t="s">
        <v>21</v>
      </c>
      <c r="D47" s="19" t="s">
        <v>21</v>
      </c>
      <c r="E47" s="19" t="s">
        <v>21</v>
      </c>
      <c r="F47" s="19" t="s">
        <v>21</v>
      </c>
      <c r="G47" s="20">
        <f t="shared" ref="G47:O47" si="23">SUM(G48:G51)</f>
        <v>61</v>
      </c>
      <c r="H47" s="20">
        <f t="shared" si="23"/>
        <v>61</v>
      </c>
      <c r="I47" s="21">
        <f t="shared" si="23"/>
        <v>682.49</v>
      </c>
      <c r="J47" s="20">
        <f t="shared" si="23"/>
        <v>20</v>
      </c>
      <c r="K47" s="20">
        <f t="shared" si="23"/>
        <v>8</v>
      </c>
      <c r="L47" s="20">
        <f t="shared" si="23"/>
        <v>12</v>
      </c>
      <c r="M47" s="21">
        <f t="shared" si="23"/>
        <v>682.49</v>
      </c>
      <c r="N47" s="21">
        <f t="shared" si="23"/>
        <v>252.59</v>
      </c>
      <c r="O47" s="21">
        <f t="shared" si="23"/>
        <v>429.9</v>
      </c>
      <c r="P47" s="21">
        <f>M47*1.2*36000</f>
        <v>29483567.999999996</v>
      </c>
      <c r="Q47" s="21">
        <f t="shared" ref="Q47:V47" si="24">SUM(Q48:Q51)</f>
        <v>29483568</v>
      </c>
      <c r="R47" s="21">
        <f t="shared" si="24"/>
        <v>15080545.061999999</v>
      </c>
      <c r="S47" s="21">
        <f t="shared" si="24"/>
        <v>28009389.599999998</v>
      </c>
      <c r="T47" s="21">
        <f t="shared" si="24"/>
        <v>28009389.599999998</v>
      </c>
      <c r="U47" s="21">
        <f t="shared" si="24"/>
        <v>1474178.4000000004</v>
      </c>
      <c r="V47" s="21">
        <f t="shared" si="24"/>
        <v>1474178.4</v>
      </c>
    </row>
    <row r="48" spans="1:25" s="4" customFormat="1" ht="29.45" customHeight="1" x14ac:dyDescent="0.25">
      <c r="A48" s="29" t="s">
        <v>288</v>
      </c>
      <c r="B48" s="65" t="s">
        <v>124</v>
      </c>
      <c r="C48" s="35" t="s">
        <v>125</v>
      </c>
      <c r="D48" s="24">
        <v>41353</v>
      </c>
      <c r="E48" s="25" t="s">
        <v>37</v>
      </c>
      <c r="F48" s="25" t="s">
        <v>74</v>
      </c>
      <c r="G48" s="20">
        <v>10</v>
      </c>
      <c r="H48" s="20">
        <v>10</v>
      </c>
      <c r="I48" s="21">
        <v>118.69</v>
      </c>
      <c r="J48" s="20">
        <v>3</v>
      </c>
      <c r="K48" s="20">
        <v>3</v>
      </c>
      <c r="L48" s="20">
        <v>0</v>
      </c>
      <c r="M48" s="26">
        <v>118.69</v>
      </c>
      <c r="N48" s="21">
        <v>118.69</v>
      </c>
      <c r="O48" s="21">
        <f t="shared" ref="O48" si="25">M48-N48</f>
        <v>0</v>
      </c>
      <c r="P48" s="21"/>
      <c r="Q48" s="21">
        <v>5127408</v>
      </c>
      <c r="R48" s="26">
        <f t="shared" ref="R48:R51" si="26">M48*32085*0.66</f>
        <v>2513391.3089999999</v>
      </c>
      <c r="S48" s="21">
        <f t="shared" ref="S48:S51" si="27">Q48*0.95</f>
        <v>4871037.5999999996</v>
      </c>
      <c r="T48" s="21">
        <v>4871037.5999999996</v>
      </c>
      <c r="U48" s="21">
        <f>(Q48-T48)</f>
        <v>256370.40000000037</v>
      </c>
      <c r="V48" s="21">
        <v>256370.4</v>
      </c>
    </row>
    <row r="49" spans="1:22" s="4" customFormat="1" ht="25.5" x14ac:dyDescent="0.25">
      <c r="A49" s="29" t="s">
        <v>289</v>
      </c>
      <c r="B49" s="62" t="s">
        <v>194</v>
      </c>
      <c r="C49" s="35" t="s">
        <v>195</v>
      </c>
      <c r="D49" s="24">
        <v>42230</v>
      </c>
      <c r="E49" s="25" t="s">
        <v>37</v>
      </c>
      <c r="F49" s="25" t="s">
        <v>74</v>
      </c>
      <c r="G49" s="20">
        <v>22</v>
      </c>
      <c r="H49" s="20">
        <v>22</v>
      </c>
      <c r="I49" s="21">
        <v>243.07</v>
      </c>
      <c r="J49" s="20">
        <v>6</v>
      </c>
      <c r="K49" s="20">
        <v>3</v>
      </c>
      <c r="L49" s="20">
        <v>3</v>
      </c>
      <c r="M49" s="21">
        <v>243.07</v>
      </c>
      <c r="N49" s="21">
        <v>77.5</v>
      </c>
      <c r="O49" s="21">
        <f>M49-N49</f>
        <v>165.57</v>
      </c>
      <c r="P49" s="21"/>
      <c r="Q49" s="21">
        <v>10500624</v>
      </c>
      <c r="R49" s="26">
        <f>M49*36000*0.66</f>
        <v>5775343.2000000002</v>
      </c>
      <c r="S49" s="21">
        <f>Q49*0.95</f>
        <v>9975592.7999999989</v>
      </c>
      <c r="T49" s="21">
        <v>9975592.8000000007</v>
      </c>
      <c r="U49" s="21">
        <f>Q49-T49</f>
        <v>525031.19999999925</v>
      </c>
      <c r="V49" s="21">
        <v>525031.19999999995</v>
      </c>
    </row>
    <row r="50" spans="1:22" s="4" customFormat="1" ht="28.15" customHeight="1" x14ac:dyDescent="0.25">
      <c r="A50" s="29" t="s">
        <v>290</v>
      </c>
      <c r="B50" s="65" t="s">
        <v>496</v>
      </c>
      <c r="C50" s="35" t="s">
        <v>116</v>
      </c>
      <c r="D50" s="24">
        <v>41362</v>
      </c>
      <c r="E50" s="25" t="s">
        <v>37</v>
      </c>
      <c r="F50" s="25" t="s">
        <v>74</v>
      </c>
      <c r="G50" s="20">
        <v>9</v>
      </c>
      <c r="H50" s="20">
        <v>9</v>
      </c>
      <c r="I50" s="21">
        <v>76.400000000000006</v>
      </c>
      <c r="J50" s="20">
        <v>3</v>
      </c>
      <c r="K50" s="20">
        <v>1</v>
      </c>
      <c r="L50" s="20">
        <v>2</v>
      </c>
      <c r="M50" s="26">
        <v>76.400000000000006</v>
      </c>
      <c r="N50" s="21">
        <v>16.5</v>
      </c>
      <c r="O50" s="21">
        <f>M50-N50</f>
        <v>59.900000000000006</v>
      </c>
      <c r="P50" s="21"/>
      <c r="Q50" s="21">
        <v>3300480</v>
      </c>
      <c r="R50" s="26">
        <f>M50*32085*0.66</f>
        <v>1617854.04</v>
      </c>
      <c r="S50" s="21">
        <f>Q50*0.95</f>
        <v>3135456</v>
      </c>
      <c r="T50" s="21">
        <v>3135456</v>
      </c>
      <c r="U50" s="21">
        <f>(Q50-T50)</f>
        <v>165024</v>
      </c>
      <c r="V50" s="21">
        <v>165024</v>
      </c>
    </row>
    <row r="51" spans="1:22" s="4" customFormat="1" ht="27.6" customHeight="1" x14ac:dyDescent="0.25">
      <c r="A51" s="29" t="s">
        <v>291</v>
      </c>
      <c r="B51" s="57" t="s">
        <v>466</v>
      </c>
      <c r="C51" s="27" t="s">
        <v>27</v>
      </c>
      <c r="D51" s="24">
        <v>41297</v>
      </c>
      <c r="E51" s="25" t="s">
        <v>37</v>
      </c>
      <c r="F51" s="25" t="s">
        <v>74</v>
      </c>
      <c r="G51" s="20">
        <v>20</v>
      </c>
      <c r="H51" s="20">
        <v>20</v>
      </c>
      <c r="I51" s="21">
        <v>244.33</v>
      </c>
      <c r="J51" s="20">
        <v>8</v>
      </c>
      <c r="K51" s="20">
        <v>1</v>
      </c>
      <c r="L51" s="20">
        <v>7</v>
      </c>
      <c r="M51" s="26">
        <v>244.33</v>
      </c>
      <c r="N51" s="21">
        <v>39.9</v>
      </c>
      <c r="O51" s="21">
        <v>204.43</v>
      </c>
      <c r="P51" s="21"/>
      <c r="Q51" s="21">
        <v>10555056</v>
      </c>
      <c r="R51" s="26">
        <f t="shared" si="26"/>
        <v>5173956.5130000012</v>
      </c>
      <c r="S51" s="21">
        <f t="shared" si="27"/>
        <v>10027303.199999999</v>
      </c>
      <c r="T51" s="21">
        <v>10027303.199999999</v>
      </c>
      <c r="U51" s="21">
        <f>(Q51-T51)</f>
        <v>527752.80000000075</v>
      </c>
      <c r="V51" s="21">
        <v>527752.80000000005</v>
      </c>
    </row>
    <row r="52" spans="1:22" s="4" customFormat="1" ht="27.75" customHeight="1" x14ac:dyDescent="0.25">
      <c r="A52" s="79" t="s">
        <v>485</v>
      </c>
      <c r="B52" s="80"/>
      <c r="C52" s="19" t="s">
        <v>21</v>
      </c>
      <c r="D52" s="19" t="s">
        <v>21</v>
      </c>
      <c r="E52" s="19" t="s">
        <v>21</v>
      </c>
      <c r="F52" s="19" t="s">
        <v>21</v>
      </c>
      <c r="G52" s="20">
        <f t="shared" ref="G52:O52" si="28">SUM(G53:G55)</f>
        <v>126</v>
      </c>
      <c r="H52" s="20">
        <f t="shared" si="28"/>
        <v>126</v>
      </c>
      <c r="I52" s="21">
        <f t="shared" si="28"/>
        <v>1469.84</v>
      </c>
      <c r="J52" s="20">
        <f t="shared" si="28"/>
        <v>50</v>
      </c>
      <c r="K52" s="20">
        <f t="shared" si="28"/>
        <v>33</v>
      </c>
      <c r="L52" s="20">
        <f t="shared" si="28"/>
        <v>17</v>
      </c>
      <c r="M52" s="21">
        <f t="shared" si="28"/>
        <v>1469.84</v>
      </c>
      <c r="N52" s="21">
        <f t="shared" si="28"/>
        <v>913.4799999999999</v>
      </c>
      <c r="O52" s="21">
        <f t="shared" si="28"/>
        <v>556.36</v>
      </c>
      <c r="P52" s="26">
        <f>M52*1.2*36000</f>
        <v>63497087.999999993</v>
      </c>
      <c r="Q52" s="21">
        <f t="shared" ref="Q52:V52" si="29">SUM(Q53:Q55)</f>
        <v>63497088</v>
      </c>
      <c r="R52" s="21">
        <f t="shared" si="29"/>
        <v>31125478.824000001</v>
      </c>
      <c r="S52" s="21">
        <f t="shared" si="29"/>
        <v>44447961.599999994</v>
      </c>
      <c r="T52" s="21">
        <f t="shared" si="29"/>
        <v>44447961.600000001</v>
      </c>
      <c r="U52" s="21">
        <f t="shared" si="29"/>
        <v>19049126.399999999</v>
      </c>
      <c r="V52" s="21">
        <f t="shared" si="29"/>
        <v>19049126.399999999</v>
      </c>
    </row>
    <row r="53" spans="1:22" s="4" customFormat="1" ht="30" customHeight="1" x14ac:dyDescent="0.25">
      <c r="A53" s="19" t="s">
        <v>292</v>
      </c>
      <c r="B53" s="65" t="s">
        <v>133</v>
      </c>
      <c r="C53" s="35" t="s">
        <v>134</v>
      </c>
      <c r="D53" s="24">
        <v>42705</v>
      </c>
      <c r="E53" s="25" t="s">
        <v>37</v>
      </c>
      <c r="F53" s="25" t="s">
        <v>74</v>
      </c>
      <c r="G53" s="20">
        <v>74</v>
      </c>
      <c r="H53" s="20">
        <v>74</v>
      </c>
      <c r="I53" s="21">
        <v>747.4</v>
      </c>
      <c r="J53" s="20">
        <v>30</v>
      </c>
      <c r="K53" s="20">
        <v>24</v>
      </c>
      <c r="L53" s="20">
        <v>6</v>
      </c>
      <c r="M53" s="26">
        <v>747.4</v>
      </c>
      <c r="N53" s="21">
        <v>588.30999999999995</v>
      </c>
      <c r="O53" s="21">
        <v>159.09</v>
      </c>
      <c r="P53" s="21"/>
      <c r="Q53" s="21">
        <v>32287680</v>
      </c>
      <c r="R53" s="26">
        <f>M53*32085*0.66</f>
        <v>15827017.140000001</v>
      </c>
      <c r="S53" s="21">
        <f>Q53*0.7</f>
        <v>22601376</v>
      </c>
      <c r="T53" s="21">
        <v>22601376</v>
      </c>
      <c r="U53" s="21">
        <f t="shared" ref="U53" si="30">(Q53-T53)</f>
        <v>9686304</v>
      </c>
      <c r="V53" s="21">
        <v>9686304</v>
      </c>
    </row>
    <row r="54" spans="1:22" s="4" customFormat="1" ht="25.5" x14ac:dyDescent="0.25">
      <c r="A54" s="29" t="s">
        <v>293</v>
      </c>
      <c r="B54" s="65" t="s">
        <v>33</v>
      </c>
      <c r="C54" s="19">
        <v>51</v>
      </c>
      <c r="D54" s="24">
        <v>41206</v>
      </c>
      <c r="E54" s="25" t="s">
        <v>37</v>
      </c>
      <c r="F54" s="25" t="s">
        <v>74</v>
      </c>
      <c r="G54" s="28">
        <v>19</v>
      </c>
      <c r="H54" s="28">
        <v>19</v>
      </c>
      <c r="I54" s="26">
        <v>356.13</v>
      </c>
      <c r="J54" s="28">
        <v>8</v>
      </c>
      <c r="K54" s="28">
        <v>5</v>
      </c>
      <c r="L54" s="28">
        <v>3</v>
      </c>
      <c r="M54" s="26">
        <v>356.13</v>
      </c>
      <c r="N54" s="26">
        <v>210.89</v>
      </c>
      <c r="O54" s="26">
        <v>145.24</v>
      </c>
      <c r="P54" s="26"/>
      <c r="Q54" s="21">
        <v>15384816</v>
      </c>
      <c r="R54" s="26">
        <f>M54*32085*0.66</f>
        <v>7541444.4930000007</v>
      </c>
      <c r="S54" s="21">
        <f>Q54*0.7</f>
        <v>10769371.199999999</v>
      </c>
      <c r="T54" s="21">
        <v>10769371.199999999</v>
      </c>
      <c r="U54" s="21">
        <f>(Q54-T54)</f>
        <v>4615444.8000000007</v>
      </c>
      <c r="V54" s="21">
        <v>4615444.8</v>
      </c>
    </row>
    <row r="55" spans="1:22" s="4" customFormat="1" ht="25.5" x14ac:dyDescent="0.25">
      <c r="A55" s="29" t="s">
        <v>294</v>
      </c>
      <c r="B55" s="65" t="s">
        <v>32</v>
      </c>
      <c r="C55" s="30">
        <v>30</v>
      </c>
      <c r="D55" s="24">
        <v>41593</v>
      </c>
      <c r="E55" s="25" t="s">
        <v>37</v>
      </c>
      <c r="F55" s="25" t="s">
        <v>74</v>
      </c>
      <c r="G55" s="20">
        <v>33</v>
      </c>
      <c r="H55" s="20">
        <v>33</v>
      </c>
      <c r="I55" s="21">
        <v>366.31</v>
      </c>
      <c r="J55" s="20">
        <v>12</v>
      </c>
      <c r="K55" s="20">
        <v>4</v>
      </c>
      <c r="L55" s="20">
        <v>8</v>
      </c>
      <c r="M55" s="26">
        <v>366.31</v>
      </c>
      <c r="N55" s="21">
        <v>114.28</v>
      </c>
      <c r="O55" s="21">
        <v>252.03</v>
      </c>
      <c r="P55" s="21"/>
      <c r="Q55" s="21">
        <v>15824592</v>
      </c>
      <c r="R55" s="26">
        <f>M55*32085*0.66</f>
        <v>7757017.1910000006</v>
      </c>
      <c r="S55" s="21">
        <f>Q55*0.7</f>
        <v>11077214.399999999</v>
      </c>
      <c r="T55" s="21">
        <v>11077214.4</v>
      </c>
      <c r="U55" s="21">
        <f>(Q55-T55)</f>
        <v>4747377.5999999996</v>
      </c>
      <c r="V55" s="21">
        <v>4747377.5999999996</v>
      </c>
    </row>
    <row r="56" spans="1:22" s="4" customFormat="1" ht="29.45" customHeight="1" x14ac:dyDescent="0.25">
      <c r="A56" s="105" t="s">
        <v>137</v>
      </c>
      <c r="B56" s="90"/>
      <c r="C56" s="19" t="s">
        <v>21</v>
      </c>
      <c r="D56" s="19" t="s">
        <v>21</v>
      </c>
      <c r="E56" s="19" t="s">
        <v>21</v>
      </c>
      <c r="F56" s="19" t="s">
        <v>21</v>
      </c>
      <c r="G56" s="20">
        <f t="shared" ref="G56:V56" si="31">SUM(G57,G59,G65,G92,G94,G97,G101,G103,G105,G115,G135,G145)</f>
        <v>1636</v>
      </c>
      <c r="H56" s="20">
        <f t="shared" si="31"/>
        <v>1636</v>
      </c>
      <c r="I56" s="21">
        <f t="shared" si="31"/>
        <v>25581.84</v>
      </c>
      <c r="J56" s="20">
        <f t="shared" si="31"/>
        <v>685</v>
      </c>
      <c r="K56" s="20">
        <f t="shared" si="31"/>
        <v>421</v>
      </c>
      <c r="L56" s="20">
        <f t="shared" si="31"/>
        <v>264</v>
      </c>
      <c r="M56" s="21">
        <f t="shared" si="31"/>
        <v>24836.850000000002</v>
      </c>
      <c r="N56" s="21">
        <f t="shared" si="31"/>
        <v>15554.210000000001</v>
      </c>
      <c r="O56" s="21">
        <f t="shared" si="31"/>
        <v>9282.64</v>
      </c>
      <c r="P56" s="21">
        <f t="shared" si="31"/>
        <v>550337307.48000002</v>
      </c>
      <c r="Q56" s="21">
        <f t="shared" si="31"/>
        <v>1026606525.8399999</v>
      </c>
      <c r="R56" s="21">
        <f t="shared" si="31"/>
        <v>449096053.42800003</v>
      </c>
      <c r="S56" s="21">
        <f t="shared" si="31"/>
        <v>888073229.80799997</v>
      </c>
      <c r="T56" s="21">
        <f t="shared" si="31"/>
        <v>911653507.55000007</v>
      </c>
      <c r="U56" s="21">
        <f t="shared" si="31"/>
        <v>108179863.09</v>
      </c>
      <c r="V56" s="21">
        <f t="shared" si="31"/>
        <v>114953018.28999999</v>
      </c>
    </row>
    <row r="57" spans="1:22" s="4" customFormat="1" ht="28.5" customHeight="1" x14ac:dyDescent="0.25">
      <c r="A57" s="79" t="s">
        <v>94</v>
      </c>
      <c r="B57" s="80"/>
      <c r="C57" s="19" t="s">
        <v>21</v>
      </c>
      <c r="D57" s="19" t="s">
        <v>21</v>
      </c>
      <c r="E57" s="19" t="s">
        <v>21</v>
      </c>
      <c r="F57" s="19" t="s">
        <v>21</v>
      </c>
      <c r="G57" s="20">
        <f>G58</f>
        <v>16</v>
      </c>
      <c r="H57" s="20">
        <f t="shared" ref="H57:V57" si="32">H58</f>
        <v>16</v>
      </c>
      <c r="I57" s="21">
        <f t="shared" si="32"/>
        <v>348.8</v>
      </c>
      <c r="J57" s="20">
        <f t="shared" si="32"/>
        <v>9</v>
      </c>
      <c r="K57" s="20">
        <f t="shared" si="32"/>
        <v>1</v>
      </c>
      <c r="L57" s="20">
        <f t="shared" si="32"/>
        <v>8</v>
      </c>
      <c r="M57" s="21">
        <f t="shared" si="32"/>
        <v>210.1</v>
      </c>
      <c r="N57" s="21">
        <f t="shared" si="32"/>
        <v>19.7</v>
      </c>
      <c r="O57" s="21">
        <f t="shared" si="32"/>
        <v>190.4</v>
      </c>
      <c r="P57" s="21">
        <f t="shared" si="32"/>
        <v>0</v>
      </c>
      <c r="Q57" s="21">
        <f t="shared" si="32"/>
        <v>8089270.2000000002</v>
      </c>
      <c r="R57" s="21">
        <f t="shared" si="32"/>
        <v>4449098.6100000003</v>
      </c>
      <c r="S57" s="21">
        <f t="shared" si="32"/>
        <v>7684806.6899999995</v>
      </c>
      <c r="T57" s="21">
        <f t="shared" si="32"/>
        <v>7684806.6900000004</v>
      </c>
      <c r="U57" s="21">
        <f t="shared" si="32"/>
        <v>404463.50999999978</v>
      </c>
      <c r="V57" s="21">
        <f t="shared" si="32"/>
        <v>404463.51</v>
      </c>
    </row>
    <row r="58" spans="1:22" s="4" customFormat="1" ht="25.5" x14ac:dyDescent="0.25">
      <c r="A58" s="29" t="s">
        <v>295</v>
      </c>
      <c r="B58" s="62" t="s">
        <v>487</v>
      </c>
      <c r="C58" s="35" t="s">
        <v>95</v>
      </c>
      <c r="D58" s="24">
        <v>42664</v>
      </c>
      <c r="E58" s="25" t="s">
        <v>74</v>
      </c>
      <c r="F58" s="25" t="s">
        <v>139</v>
      </c>
      <c r="G58" s="20">
        <v>16</v>
      </c>
      <c r="H58" s="20">
        <v>16</v>
      </c>
      <c r="I58" s="21">
        <v>348.8</v>
      </c>
      <c r="J58" s="20">
        <v>9</v>
      </c>
      <c r="K58" s="20">
        <v>1</v>
      </c>
      <c r="L58" s="20">
        <v>8</v>
      </c>
      <c r="M58" s="26">
        <v>210.1</v>
      </c>
      <c r="N58" s="21">
        <v>19.7</v>
      </c>
      <c r="O58" s="21">
        <f>M58-N58</f>
        <v>190.4</v>
      </c>
      <c r="P58" s="21"/>
      <c r="Q58" s="21">
        <v>8089270.2000000002</v>
      </c>
      <c r="R58" s="26">
        <f>M58*32085*0.66</f>
        <v>4449098.6100000003</v>
      </c>
      <c r="S58" s="21">
        <f>Q58*0.95</f>
        <v>7684806.6899999995</v>
      </c>
      <c r="T58" s="21">
        <v>7684806.6900000004</v>
      </c>
      <c r="U58" s="21">
        <f t="shared" ref="U58:U100" si="33">Q58-T58</f>
        <v>404463.50999999978</v>
      </c>
      <c r="V58" s="21">
        <v>404463.51</v>
      </c>
    </row>
    <row r="59" spans="1:22" s="4" customFormat="1" ht="28.5" customHeight="1" x14ac:dyDescent="0.25">
      <c r="A59" s="79" t="s">
        <v>486</v>
      </c>
      <c r="B59" s="80"/>
      <c r="C59" s="19" t="s">
        <v>21</v>
      </c>
      <c r="D59" s="19" t="s">
        <v>21</v>
      </c>
      <c r="E59" s="19" t="s">
        <v>21</v>
      </c>
      <c r="F59" s="19" t="s">
        <v>21</v>
      </c>
      <c r="G59" s="28">
        <f t="shared" ref="G59:M59" si="34">SUM(G60:G64)</f>
        <v>38</v>
      </c>
      <c r="H59" s="28">
        <f t="shared" si="34"/>
        <v>38</v>
      </c>
      <c r="I59" s="26">
        <f t="shared" si="34"/>
        <v>844.43000000000006</v>
      </c>
      <c r="J59" s="28">
        <f t="shared" si="34"/>
        <v>26</v>
      </c>
      <c r="K59" s="28">
        <f t="shared" si="34"/>
        <v>16</v>
      </c>
      <c r="L59" s="28">
        <f t="shared" si="34"/>
        <v>10</v>
      </c>
      <c r="M59" s="26">
        <f t="shared" si="34"/>
        <v>844.43000000000006</v>
      </c>
      <c r="N59" s="26">
        <f t="shared" ref="N59:O59" si="35">SUM(N60:N64)</f>
        <v>545.03</v>
      </c>
      <c r="O59" s="26">
        <f t="shared" si="35"/>
        <v>299.39999999999998</v>
      </c>
      <c r="P59" s="20">
        <f>M59*1.2*32085</f>
        <v>32512243.859999999</v>
      </c>
      <c r="Q59" s="26">
        <f>SUM(Q60:Q64)</f>
        <v>32512243.859999996</v>
      </c>
      <c r="R59" s="26">
        <f>SUM(R61:R64)</f>
        <v>13379695.263</v>
      </c>
      <c r="S59" s="26">
        <f>SUM(S61:S64)</f>
        <v>23110382.726999998</v>
      </c>
      <c r="T59" s="26">
        <f t="shared" ref="T59:V59" si="36">SUM(T60:T64)</f>
        <v>30886631.669999998</v>
      </c>
      <c r="U59" s="26">
        <f t="shared" si="36"/>
        <v>1625612.19</v>
      </c>
      <c r="V59" s="26">
        <f t="shared" si="36"/>
        <v>1625612.19</v>
      </c>
    </row>
    <row r="60" spans="1:22" s="4" customFormat="1" ht="28.9" customHeight="1" x14ac:dyDescent="0.25">
      <c r="A60" s="29" t="s">
        <v>296</v>
      </c>
      <c r="B60" s="65" t="s">
        <v>465</v>
      </c>
      <c r="C60" s="30" t="s">
        <v>36</v>
      </c>
      <c r="D60" s="24">
        <v>42758</v>
      </c>
      <c r="E60" s="25" t="s">
        <v>74</v>
      </c>
      <c r="F60" s="25" t="s">
        <v>139</v>
      </c>
      <c r="G60" s="20">
        <v>11</v>
      </c>
      <c r="H60" s="20">
        <v>11</v>
      </c>
      <c r="I60" s="21">
        <v>212.6</v>
      </c>
      <c r="J60" s="20">
        <v>8</v>
      </c>
      <c r="K60" s="20">
        <v>4</v>
      </c>
      <c r="L60" s="20">
        <v>4</v>
      </c>
      <c r="M60" s="26">
        <v>212.6</v>
      </c>
      <c r="N60" s="21">
        <v>112.5</v>
      </c>
      <c r="O60" s="21">
        <f>M60-N60</f>
        <v>100.1</v>
      </c>
      <c r="P60" s="21"/>
      <c r="Q60" s="21">
        <v>8185525.2000000002</v>
      </c>
      <c r="R60" s="26">
        <f>M60*32085*0.66</f>
        <v>4502038.8600000003</v>
      </c>
      <c r="S60" s="21">
        <f>Q60*0.95</f>
        <v>7776248.9399999995</v>
      </c>
      <c r="T60" s="21">
        <v>7776248.9400000004</v>
      </c>
      <c r="U60" s="21">
        <f>(Q60-T60)</f>
        <v>409276.25999999978</v>
      </c>
      <c r="V60" s="21">
        <v>409276.26</v>
      </c>
    </row>
    <row r="61" spans="1:22" s="4" customFormat="1" ht="26.45" customHeight="1" x14ac:dyDescent="0.25">
      <c r="A61" s="19" t="s">
        <v>297</v>
      </c>
      <c r="B61" s="65" t="s">
        <v>138</v>
      </c>
      <c r="C61" s="19" t="s">
        <v>36</v>
      </c>
      <c r="D61" s="24">
        <v>41999</v>
      </c>
      <c r="E61" s="25" t="s">
        <v>74</v>
      </c>
      <c r="F61" s="25" t="s">
        <v>139</v>
      </c>
      <c r="G61" s="20">
        <v>8</v>
      </c>
      <c r="H61" s="20">
        <v>8</v>
      </c>
      <c r="I61" s="21">
        <v>227.23</v>
      </c>
      <c r="J61" s="20">
        <v>6</v>
      </c>
      <c r="K61" s="20">
        <v>6</v>
      </c>
      <c r="L61" s="20">
        <v>0</v>
      </c>
      <c r="M61" s="21">
        <v>227.23</v>
      </c>
      <c r="N61" s="21">
        <v>227.23</v>
      </c>
      <c r="O61" s="21">
        <v>0</v>
      </c>
      <c r="P61" s="21"/>
      <c r="Q61" s="21">
        <v>8748809.4600000009</v>
      </c>
      <c r="R61" s="26">
        <f>M61*32085*0.66</f>
        <v>4811845.2029999997</v>
      </c>
      <c r="S61" s="21">
        <f t="shared" ref="S61:S64" si="37">Q61*0.95</f>
        <v>8311368.9870000007</v>
      </c>
      <c r="T61" s="21">
        <v>8311368.9900000002</v>
      </c>
      <c r="U61" s="21">
        <f t="shared" si="33"/>
        <v>437440.47000000067</v>
      </c>
      <c r="V61" s="21">
        <v>437440.47</v>
      </c>
    </row>
    <row r="62" spans="1:22" s="4" customFormat="1" ht="25.5" x14ac:dyDescent="0.25">
      <c r="A62" s="29" t="s">
        <v>298</v>
      </c>
      <c r="B62" s="65" t="s">
        <v>38</v>
      </c>
      <c r="C62" s="30" t="s">
        <v>36</v>
      </c>
      <c r="D62" s="24">
        <v>42408</v>
      </c>
      <c r="E62" s="25" t="s">
        <v>74</v>
      </c>
      <c r="F62" s="25" t="s">
        <v>139</v>
      </c>
      <c r="G62" s="20">
        <v>11</v>
      </c>
      <c r="H62" s="20">
        <v>11</v>
      </c>
      <c r="I62" s="21">
        <v>205.3</v>
      </c>
      <c r="J62" s="20">
        <v>6</v>
      </c>
      <c r="K62" s="20">
        <v>6</v>
      </c>
      <c r="L62" s="20">
        <v>0</v>
      </c>
      <c r="M62" s="26">
        <v>205.3</v>
      </c>
      <c r="N62" s="21">
        <v>205.3</v>
      </c>
      <c r="O62" s="21">
        <v>0</v>
      </c>
      <c r="P62" s="21"/>
      <c r="Q62" s="21">
        <v>7904460.5999999996</v>
      </c>
      <c r="R62" s="26">
        <f>M62*32085*0.66</f>
        <v>4347453.33</v>
      </c>
      <c r="S62" s="21">
        <f>Q62*0.95</f>
        <v>7509237.5699999994</v>
      </c>
      <c r="T62" s="21">
        <v>7509237.5700000003</v>
      </c>
      <c r="U62" s="21">
        <f>(Q62-T62)</f>
        <v>395223.02999999933</v>
      </c>
      <c r="V62" s="21">
        <v>395223.03</v>
      </c>
    </row>
    <row r="63" spans="1:22" s="4" customFormat="1" ht="27.75" customHeight="1" x14ac:dyDescent="0.25">
      <c r="A63" s="29" t="s">
        <v>299</v>
      </c>
      <c r="B63" s="65" t="s">
        <v>236</v>
      </c>
      <c r="C63" s="19" t="s">
        <v>36</v>
      </c>
      <c r="D63" s="24">
        <v>42506</v>
      </c>
      <c r="E63" s="25" t="s">
        <v>74</v>
      </c>
      <c r="F63" s="25" t="s">
        <v>139</v>
      </c>
      <c r="G63" s="20">
        <v>6</v>
      </c>
      <c r="H63" s="20">
        <v>6</v>
      </c>
      <c r="I63" s="21">
        <v>88.2</v>
      </c>
      <c r="J63" s="20">
        <v>4</v>
      </c>
      <c r="K63" s="20">
        <v>0</v>
      </c>
      <c r="L63" s="20">
        <v>4</v>
      </c>
      <c r="M63" s="21">
        <v>88.2</v>
      </c>
      <c r="N63" s="21">
        <v>0</v>
      </c>
      <c r="O63" s="21">
        <v>88.2</v>
      </c>
      <c r="P63" s="21"/>
      <c r="Q63" s="21">
        <v>3395876.4</v>
      </c>
      <c r="R63" s="26">
        <f>M63*32085*0.66</f>
        <v>1867732.02</v>
      </c>
      <c r="S63" s="21">
        <f t="shared" si="37"/>
        <v>3226082.5799999996</v>
      </c>
      <c r="T63" s="21">
        <v>3226082.58</v>
      </c>
      <c r="U63" s="21">
        <f t="shared" si="33"/>
        <v>169793.81999999983</v>
      </c>
      <c r="V63" s="21">
        <v>169793.82</v>
      </c>
    </row>
    <row r="64" spans="1:22" s="4" customFormat="1" ht="25.5" x14ac:dyDescent="0.25">
      <c r="A64" s="29" t="s">
        <v>300</v>
      </c>
      <c r="B64" s="65" t="s">
        <v>237</v>
      </c>
      <c r="C64" s="19" t="s">
        <v>36</v>
      </c>
      <c r="D64" s="24">
        <v>42506</v>
      </c>
      <c r="E64" s="25" t="s">
        <v>74</v>
      </c>
      <c r="F64" s="25" t="s">
        <v>139</v>
      </c>
      <c r="G64" s="20">
        <v>2</v>
      </c>
      <c r="H64" s="20">
        <v>2</v>
      </c>
      <c r="I64" s="21">
        <v>111.1</v>
      </c>
      <c r="J64" s="20">
        <v>2</v>
      </c>
      <c r="K64" s="20">
        <v>0</v>
      </c>
      <c r="L64" s="20">
        <v>2</v>
      </c>
      <c r="M64" s="21">
        <v>111.1</v>
      </c>
      <c r="N64" s="21">
        <v>0</v>
      </c>
      <c r="O64" s="21">
        <v>111.1</v>
      </c>
      <c r="P64" s="21"/>
      <c r="Q64" s="21">
        <v>4277572.2</v>
      </c>
      <c r="R64" s="26">
        <f>M64*32085*0.66</f>
        <v>2352664.71</v>
      </c>
      <c r="S64" s="21">
        <f t="shared" si="37"/>
        <v>4063693.59</v>
      </c>
      <c r="T64" s="21">
        <v>4063693.59</v>
      </c>
      <c r="U64" s="21">
        <f t="shared" si="33"/>
        <v>213878.61000000034</v>
      </c>
      <c r="V64" s="21">
        <v>213878.61</v>
      </c>
    </row>
    <row r="65" spans="1:23" s="4" customFormat="1" ht="26.25" customHeight="1" x14ac:dyDescent="0.25">
      <c r="A65" s="79" t="s">
        <v>49</v>
      </c>
      <c r="B65" s="80"/>
      <c r="C65" s="19" t="s">
        <v>21</v>
      </c>
      <c r="D65" s="19" t="s">
        <v>21</v>
      </c>
      <c r="E65" s="19" t="s">
        <v>21</v>
      </c>
      <c r="F65" s="19" t="s">
        <v>21</v>
      </c>
      <c r="G65" s="20">
        <f>SUM(G84:G91)</f>
        <v>91</v>
      </c>
      <c r="H65" s="20">
        <f t="shared" ref="H65:V65" si="38">SUM(H84:H91)</f>
        <v>91</v>
      </c>
      <c r="I65" s="21">
        <f t="shared" si="38"/>
        <v>1764.2</v>
      </c>
      <c r="J65" s="20">
        <f t="shared" si="38"/>
        <v>49</v>
      </c>
      <c r="K65" s="20">
        <f t="shared" si="38"/>
        <v>23</v>
      </c>
      <c r="L65" s="20">
        <f t="shared" si="38"/>
        <v>26</v>
      </c>
      <c r="M65" s="21">
        <f t="shared" si="38"/>
        <v>1670.8</v>
      </c>
      <c r="N65" s="21">
        <f t="shared" si="38"/>
        <v>856.31</v>
      </c>
      <c r="O65" s="21">
        <f t="shared" si="38"/>
        <v>814.49</v>
      </c>
      <c r="P65" s="20">
        <f>M65*1.2*32085</f>
        <v>64329141.599999994</v>
      </c>
      <c r="Q65" s="21">
        <f t="shared" si="38"/>
        <v>64329141.600000001</v>
      </c>
      <c r="R65" s="21">
        <f t="shared" si="38"/>
        <v>35381027.880000003</v>
      </c>
      <c r="S65" s="21">
        <f t="shared" si="38"/>
        <v>61112684.519999996</v>
      </c>
      <c r="T65" s="21">
        <f t="shared" si="38"/>
        <v>61112684.520000003</v>
      </c>
      <c r="U65" s="21">
        <f t="shared" si="38"/>
        <v>3216457.0799999977</v>
      </c>
      <c r="V65" s="21">
        <f t="shared" si="38"/>
        <v>3216457.08</v>
      </c>
    </row>
    <row r="66" spans="1:23" s="4" customFormat="1" ht="25.5" x14ac:dyDescent="0.25">
      <c r="A66" s="19" t="s">
        <v>301</v>
      </c>
      <c r="B66" s="62" t="s">
        <v>477</v>
      </c>
      <c r="C66" s="30" t="s">
        <v>50</v>
      </c>
      <c r="D66" s="24">
        <v>41085</v>
      </c>
      <c r="E66" s="25" t="s">
        <v>74</v>
      </c>
      <c r="F66" s="25" t="s">
        <v>139</v>
      </c>
      <c r="G66" s="20">
        <v>2</v>
      </c>
      <c r="H66" s="20">
        <v>2</v>
      </c>
      <c r="I66" s="21">
        <v>94.2</v>
      </c>
      <c r="J66" s="20">
        <v>2</v>
      </c>
      <c r="K66" s="20">
        <v>0</v>
      </c>
      <c r="L66" s="20">
        <v>2</v>
      </c>
      <c r="M66" s="26">
        <v>94.2</v>
      </c>
      <c r="N66" s="21">
        <v>0</v>
      </c>
      <c r="O66" s="21">
        <v>94.2</v>
      </c>
      <c r="P66" s="21"/>
      <c r="Q66" s="21">
        <v>3626888.4</v>
      </c>
      <c r="R66" s="26">
        <f t="shared" ref="R66:R78" si="39">M66*32085*0.66</f>
        <v>1994788.62</v>
      </c>
      <c r="S66" s="21">
        <f t="shared" ref="S66:S83" si="40">Q66*0.95</f>
        <v>3445543.98</v>
      </c>
      <c r="T66" s="21">
        <v>3445543.98</v>
      </c>
      <c r="U66" s="21">
        <f t="shared" ref="U66:U83" si="41">(Q66-T66)</f>
        <v>181344.41999999993</v>
      </c>
      <c r="V66" s="21">
        <v>181344.42</v>
      </c>
    </row>
    <row r="67" spans="1:23" s="4" customFormat="1" ht="25.5" x14ac:dyDescent="0.25">
      <c r="A67" s="19" t="s">
        <v>302</v>
      </c>
      <c r="B67" s="62" t="s">
        <v>51</v>
      </c>
      <c r="C67" s="30" t="s">
        <v>52</v>
      </c>
      <c r="D67" s="24">
        <v>41085</v>
      </c>
      <c r="E67" s="25" t="s">
        <v>74</v>
      </c>
      <c r="F67" s="25" t="s">
        <v>139</v>
      </c>
      <c r="G67" s="20">
        <v>2</v>
      </c>
      <c r="H67" s="20">
        <v>2</v>
      </c>
      <c r="I67" s="21">
        <v>92.6</v>
      </c>
      <c r="J67" s="20">
        <v>1</v>
      </c>
      <c r="K67" s="20">
        <v>0</v>
      </c>
      <c r="L67" s="20">
        <v>1</v>
      </c>
      <c r="M67" s="26">
        <v>46.3</v>
      </c>
      <c r="N67" s="21">
        <v>0</v>
      </c>
      <c r="O67" s="21">
        <v>46.3</v>
      </c>
      <c r="P67" s="21"/>
      <c r="Q67" s="21">
        <v>1782642.6</v>
      </c>
      <c r="R67" s="26">
        <f t="shared" si="39"/>
        <v>980453.43</v>
      </c>
      <c r="S67" s="21">
        <f t="shared" si="40"/>
        <v>1693510.47</v>
      </c>
      <c r="T67" s="21">
        <v>1693510.47</v>
      </c>
      <c r="U67" s="21">
        <f t="shared" si="41"/>
        <v>89132.130000000121</v>
      </c>
      <c r="V67" s="21">
        <v>89132.13</v>
      </c>
    </row>
    <row r="68" spans="1:23" s="4" customFormat="1" ht="25.5" x14ac:dyDescent="0.25">
      <c r="A68" s="19" t="s">
        <v>316</v>
      </c>
      <c r="B68" s="62" t="s">
        <v>53</v>
      </c>
      <c r="C68" s="30" t="s">
        <v>54</v>
      </c>
      <c r="D68" s="24">
        <v>41085</v>
      </c>
      <c r="E68" s="25" t="s">
        <v>74</v>
      </c>
      <c r="F68" s="25" t="s">
        <v>139</v>
      </c>
      <c r="G68" s="20">
        <v>14</v>
      </c>
      <c r="H68" s="20">
        <v>14</v>
      </c>
      <c r="I68" s="21">
        <v>142.5</v>
      </c>
      <c r="J68" s="20">
        <v>4</v>
      </c>
      <c r="K68" s="20">
        <v>3</v>
      </c>
      <c r="L68" s="20">
        <v>1</v>
      </c>
      <c r="M68" s="26">
        <v>142.5</v>
      </c>
      <c r="N68" s="21">
        <v>107.1</v>
      </c>
      <c r="O68" s="21">
        <v>35.4</v>
      </c>
      <c r="P68" s="21"/>
      <c r="Q68" s="21">
        <v>5486535</v>
      </c>
      <c r="R68" s="26">
        <f t="shared" si="39"/>
        <v>3017594.25</v>
      </c>
      <c r="S68" s="21">
        <f t="shared" si="40"/>
        <v>5212208.25</v>
      </c>
      <c r="T68" s="21">
        <v>5212208.25</v>
      </c>
      <c r="U68" s="21">
        <f t="shared" si="41"/>
        <v>274326.75</v>
      </c>
      <c r="V68" s="21">
        <v>274326.75</v>
      </c>
    </row>
    <row r="69" spans="1:23" s="4" customFormat="1" ht="27" customHeight="1" x14ac:dyDescent="0.25">
      <c r="A69" s="19" t="s">
        <v>303</v>
      </c>
      <c r="B69" s="62" t="s">
        <v>55</v>
      </c>
      <c r="C69" s="30" t="s">
        <v>56</v>
      </c>
      <c r="D69" s="24">
        <v>41085</v>
      </c>
      <c r="E69" s="25" t="s">
        <v>74</v>
      </c>
      <c r="F69" s="25" t="s">
        <v>139</v>
      </c>
      <c r="G69" s="20">
        <v>3</v>
      </c>
      <c r="H69" s="20">
        <v>3</v>
      </c>
      <c r="I69" s="21">
        <v>63.47</v>
      </c>
      <c r="J69" s="20">
        <v>1</v>
      </c>
      <c r="K69" s="20">
        <v>1</v>
      </c>
      <c r="L69" s="20">
        <v>0</v>
      </c>
      <c r="M69" s="26">
        <v>40.97</v>
      </c>
      <c r="N69" s="21">
        <v>40.97</v>
      </c>
      <c r="O69" s="21">
        <v>0</v>
      </c>
      <c r="P69" s="21"/>
      <c r="Q69" s="21">
        <v>1577426.94</v>
      </c>
      <c r="R69" s="26">
        <f t="shared" si="39"/>
        <v>867584.81700000004</v>
      </c>
      <c r="S69" s="21">
        <f t="shared" si="40"/>
        <v>1498555.5929999999</v>
      </c>
      <c r="T69" s="21">
        <v>1498555.59</v>
      </c>
      <c r="U69" s="21">
        <f t="shared" si="41"/>
        <v>78871.34999999986</v>
      </c>
      <c r="V69" s="21">
        <v>78871.350000000006</v>
      </c>
    </row>
    <row r="70" spans="1:23" s="4" customFormat="1" ht="25.5" x14ac:dyDescent="0.25">
      <c r="A70" s="19" t="s">
        <v>304</v>
      </c>
      <c r="B70" s="62" t="s">
        <v>57</v>
      </c>
      <c r="C70" s="30" t="s">
        <v>58</v>
      </c>
      <c r="D70" s="24">
        <v>41085</v>
      </c>
      <c r="E70" s="25" t="s">
        <v>74</v>
      </c>
      <c r="F70" s="25" t="s">
        <v>139</v>
      </c>
      <c r="G70" s="20">
        <v>4</v>
      </c>
      <c r="H70" s="20">
        <v>4</v>
      </c>
      <c r="I70" s="21">
        <v>109.1</v>
      </c>
      <c r="J70" s="20">
        <v>2</v>
      </c>
      <c r="K70" s="20">
        <v>1</v>
      </c>
      <c r="L70" s="20">
        <v>1</v>
      </c>
      <c r="M70" s="26">
        <v>109.1</v>
      </c>
      <c r="N70" s="21">
        <v>60.8</v>
      </c>
      <c r="O70" s="21">
        <v>48.3</v>
      </c>
      <c r="P70" s="21"/>
      <c r="Q70" s="21">
        <v>4200568.2</v>
      </c>
      <c r="R70" s="26">
        <f t="shared" si="39"/>
        <v>2310312.5100000002</v>
      </c>
      <c r="S70" s="21">
        <f t="shared" si="40"/>
        <v>3990539.79</v>
      </c>
      <c r="T70" s="21">
        <v>3990539.79</v>
      </c>
      <c r="U70" s="21">
        <f t="shared" si="41"/>
        <v>210028.41000000015</v>
      </c>
      <c r="V70" s="21">
        <v>210028.41</v>
      </c>
    </row>
    <row r="71" spans="1:23" s="4" customFormat="1" ht="29.25" customHeight="1" x14ac:dyDescent="0.25">
      <c r="A71" s="19" t="s">
        <v>305</v>
      </c>
      <c r="B71" s="62" t="s">
        <v>59</v>
      </c>
      <c r="C71" s="30" t="s">
        <v>60</v>
      </c>
      <c r="D71" s="24">
        <v>41085</v>
      </c>
      <c r="E71" s="25" t="s">
        <v>74</v>
      </c>
      <c r="F71" s="25" t="s">
        <v>139</v>
      </c>
      <c r="G71" s="20">
        <v>5</v>
      </c>
      <c r="H71" s="20">
        <v>5</v>
      </c>
      <c r="I71" s="21">
        <v>142.9</v>
      </c>
      <c r="J71" s="20">
        <v>4</v>
      </c>
      <c r="K71" s="20">
        <v>0</v>
      </c>
      <c r="L71" s="20">
        <v>4</v>
      </c>
      <c r="M71" s="26">
        <v>142.9</v>
      </c>
      <c r="N71" s="21">
        <v>0</v>
      </c>
      <c r="O71" s="21">
        <v>142.9</v>
      </c>
      <c r="P71" s="21"/>
      <c r="Q71" s="21">
        <v>5501935.7999999998</v>
      </c>
      <c r="R71" s="26">
        <f t="shared" si="39"/>
        <v>3026064.69</v>
      </c>
      <c r="S71" s="21">
        <f t="shared" si="40"/>
        <v>5226839.01</v>
      </c>
      <c r="T71" s="21">
        <v>5226839.01</v>
      </c>
      <c r="U71" s="21">
        <f t="shared" si="41"/>
        <v>275096.79000000004</v>
      </c>
      <c r="V71" s="21">
        <v>275096.78999999998</v>
      </c>
      <c r="W71" s="73" t="s">
        <v>477</v>
      </c>
    </row>
    <row r="72" spans="1:23" s="4" customFormat="1" ht="25.5" x14ac:dyDescent="0.25">
      <c r="A72" s="19" t="s">
        <v>306</v>
      </c>
      <c r="B72" s="62" t="s">
        <v>96</v>
      </c>
      <c r="C72" s="35" t="s">
        <v>97</v>
      </c>
      <c r="D72" s="24">
        <v>41085</v>
      </c>
      <c r="E72" s="25" t="s">
        <v>74</v>
      </c>
      <c r="F72" s="25" t="s">
        <v>139</v>
      </c>
      <c r="G72" s="20">
        <v>5</v>
      </c>
      <c r="H72" s="20">
        <v>5</v>
      </c>
      <c r="I72" s="21">
        <v>113.8</v>
      </c>
      <c r="J72" s="20">
        <v>3</v>
      </c>
      <c r="K72" s="20">
        <v>0</v>
      </c>
      <c r="L72" s="20">
        <v>3</v>
      </c>
      <c r="M72" s="26">
        <v>96.4</v>
      </c>
      <c r="N72" s="21">
        <v>0</v>
      </c>
      <c r="O72" s="21">
        <v>96.4</v>
      </c>
      <c r="P72" s="21"/>
      <c r="Q72" s="21">
        <v>3711592.8</v>
      </c>
      <c r="R72" s="26">
        <f t="shared" si="39"/>
        <v>2041376.04</v>
      </c>
      <c r="S72" s="21">
        <f t="shared" si="40"/>
        <v>3526013.1599999997</v>
      </c>
      <c r="T72" s="21">
        <v>3526013.16</v>
      </c>
      <c r="U72" s="21">
        <f t="shared" si="41"/>
        <v>185579.63999999966</v>
      </c>
      <c r="V72" s="21">
        <v>185579.64</v>
      </c>
    </row>
    <row r="73" spans="1:23" s="4" customFormat="1" ht="25.5" x14ac:dyDescent="0.25">
      <c r="A73" s="19" t="s">
        <v>307</v>
      </c>
      <c r="B73" s="62" t="s">
        <v>98</v>
      </c>
      <c r="C73" s="35" t="s">
        <v>99</v>
      </c>
      <c r="D73" s="24">
        <v>41085</v>
      </c>
      <c r="E73" s="25" t="s">
        <v>74</v>
      </c>
      <c r="F73" s="25" t="s">
        <v>139</v>
      </c>
      <c r="G73" s="20">
        <v>4</v>
      </c>
      <c r="H73" s="20">
        <v>4</v>
      </c>
      <c r="I73" s="21">
        <v>67.8</v>
      </c>
      <c r="J73" s="20">
        <v>2</v>
      </c>
      <c r="K73" s="20">
        <v>0</v>
      </c>
      <c r="L73" s="20">
        <v>2</v>
      </c>
      <c r="M73" s="26">
        <v>67.8</v>
      </c>
      <c r="N73" s="21">
        <v>0</v>
      </c>
      <c r="O73" s="21">
        <v>67.8</v>
      </c>
      <c r="P73" s="21"/>
      <c r="Q73" s="21">
        <v>2610435.6</v>
      </c>
      <c r="R73" s="26">
        <f t="shared" si="39"/>
        <v>1435739.58</v>
      </c>
      <c r="S73" s="21">
        <f t="shared" si="40"/>
        <v>2479913.8199999998</v>
      </c>
      <c r="T73" s="21">
        <v>2479913.8199999998</v>
      </c>
      <c r="U73" s="21">
        <f t="shared" si="41"/>
        <v>130521.78000000026</v>
      </c>
      <c r="V73" s="21">
        <v>130521.78</v>
      </c>
    </row>
    <row r="74" spans="1:23" s="4" customFormat="1" ht="25.5" x14ac:dyDescent="0.25">
      <c r="A74" s="19" t="s">
        <v>308</v>
      </c>
      <c r="B74" s="62" t="s">
        <v>100</v>
      </c>
      <c r="C74" s="35" t="s">
        <v>101</v>
      </c>
      <c r="D74" s="24">
        <v>41085</v>
      </c>
      <c r="E74" s="25" t="s">
        <v>74</v>
      </c>
      <c r="F74" s="25" t="s">
        <v>139</v>
      </c>
      <c r="G74" s="20">
        <v>6</v>
      </c>
      <c r="H74" s="20">
        <v>6</v>
      </c>
      <c r="I74" s="21">
        <v>96.4</v>
      </c>
      <c r="J74" s="20">
        <v>2</v>
      </c>
      <c r="K74" s="20">
        <v>1</v>
      </c>
      <c r="L74" s="20">
        <v>1</v>
      </c>
      <c r="M74" s="26">
        <v>96.4</v>
      </c>
      <c r="N74" s="21">
        <v>47.7</v>
      </c>
      <c r="O74" s="21">
        <f>M74-N74</f>
        <v>48.7</v>
      </c>
      <c r="P74" s="21"/>
      <c r="Q74" s="21">
        <v>3711592.8</v>
      </c>
      <c r="R74" s="26">
        <f t="shared" si="39"/>
        <v>2041376.04</v>
      </c>
      <c r="S74" s="21">
        <f t="shared" si="40"/>
        <v>3526013.1599999997</v>
      </c>
      <c r="T74" s="21">
        <v>3526013.16</v>
      </c>
      <c r="U74" s="21">
        <f t="shared" si="41"/>
        <v>185579.63999999966</v>
      </c>
      <c r="V74" s="21">
        <v>185579.64</v>
      </c>
    </row>
    <row r="75" spans="1:23" s="4" customFormat="1" ht="28.5" customHeight="1" x14ac:dyDescent="0.25">
      <c r="A75" s="19" t="s">
        <v>309</v>
      </c>
      <c r="B75" s="62" t="s">
        <v>102</v>
      </c>
      <c r="C75" s="35" t="s">
        <v>103</v>
      </c>
      <c r="D75" s="24">
        <v>41085</v>
      </c>
      <c r="E75" s="25" t="s">
        <v>74</v>
      </c>
      <c r="F75" s="25" t="s">
        <v>139</v>
      </c>
      <c r="G75" s="20">
        <v>6</v>
      </c>
      <c r="H75" s="20">
        <v>6</v>
      </c>
      <c r="I75" s="21">
        <v>130.06</v>
      </c>
      <c r="J75" s="20">
        <v>2</v>
      </c>
      <c r="K75" s="20">
        <v>1</v>
      </c>
      <c r="L75" s="20">
        <v>1</v>
      </c>
      <c r="M75" s="26">
        <v>98.56</v>
      </c>
      <c r="N75" s="21">
        <v>58.76</v>
      </c>
      <c r="O75" s="21">
        <v>39.799999999999997</v>
      </c>
      <c r="P75" s="21"/>
      <c r="Q75" s="21">
        <v>3794757.12</v>
      </c>
      <c r="R75" s="26">
        <f t="shared" si="39"/>
        <v>2087116.4160000002</v>
      </c>
      <c r="S75" s="21">
        <f t="shared" si="40"/>
        <v>3605019.264</v>
      </c>
      <c r="T75" s="21">
        <v>3605019.26</v>
      </c>
      <c r="U75" s="21">
        <f t="shared" si="41"/>
        <v>189737.86000000034</v>
      </c>
      <c r="V75" s="21">
        <v>189737.86</v>
      </c>
    </row>
    <row r="76" spans="1:23" s="4" customFormat="1" ht="25.5" x14ac:dyDescent="0.25">
      <c r="A76" s="19" t="s">
        <v>310</v>
      </c>
      <c r="B76" s="62" t="s">
        <v>104</v>
      </c>
      <c r="C76" s="35" t="s">
        <v>91</v>
      </c>
      <c r="D76" s="24">
        <v>41085</v>
      </c>
      <c r="E76" s="25" t="s">
        <v>74</v>
      </c>
      <c r="F76" s="25" t="s">
        <v>139</v>
      </c>
      <c r="G76" s="20">
        <v>5</v>
      </c>
      <c r="H76" s="20">
        <v>5</v>
      </c>
      <c r="I76" s="21">
        <v>100.9</v>
      </c>
      <c r="J76" s="20">
        <v>2</v>
      </c>
      <c r="K76" s="20">
        <v>1</v>
      </c>
      <c r="L76" s="20">
        <v>1</v>
      </c>
      <c r="M76" s="26">
        <v>100.9</v>
      </c>
      <c r="N76" s="21">
        <v>71.900000000000006</v>
      </c>
      <c r="O76" s="21">
        <v>29</v>
      </c>
      <c r="P76" s="21"/>
      <c r="Q76" s="21">
        <v>3884851.8</v>
      </c>
      <c r="R76" s="26">
        <f t="shared" si="39"/>
        <v>2136668.4900000002</v>
      </c>
      <c r="S76" s="21">
        <f t="shared" si="40"/>
        <v>3690609.2099999995</v>
      </c>
      <c r="T76" s="21">
        <v>3690609.21</v>
      </c>
      <c r="U76" s="21">
        <f t="shared" si="41"/>
        <v>194242.58999999985</v>
      </c>
      <c r="V76" s="21">
        <v>194242.59</v>
      </c>
    </row>
    <row r="77" spans="1:23" s="4" customFormat="1" ht="25.5" x14ac:dyDescent="0.25">
      <c r="A77" s="19" t="s">
        <v>311</v>
      </c>
      <c r="B77" s="62" t="s">
        <v>105</v>
      </c>
      <c r="C77" s="35" t="s">
        <v>106</v>
      </c>
      <c r="D77" s="24">
        <v>41085</v>
      </c>
      <c r="E77" s="25" t="s">
        <v>74</v>
      </c>
      <c r="F77" s="25" t="s">
        <v>139</v>
      </c>
      <c r="G77" s="20">
        <v>9</v>
      </c>
      <c r="H77" s="20">
        <v>9</v>
      </c>
      <c r="I77" s="21">
        <v>165.4</v>
      </c>
      <c r="J77" s="20">
        <v>4</v>
      </c>
      <c r="K77" s="20">
        <v>2</v>
      </c>
      <c r="L77" s="20">
        <v>2</v>
      </c>
      <c r="M77" s="26">
        <v>165.4</v>
      </c>
      <c r="N77" s="21">
        <v>77.8</v>
      </c>
      <c r="O77" s="21">
        <v>87.6</v>
      </c>
      <c r="P77" s="21"/>
      <c r="Q77" s="21">
        <v>6368230.7999999998</v>
      </c>
      <c r="R77" s="26">
        <f t="shared" si="39"/>
        <v>3502526.94</v>
      </c>
      <c r="S77" s="21">
        <f t="shared" si="40"/>
        <v>6049819.2599999998</v>
      </c>
      <c r="T77" s="21">
        <v>6049819.2599999998</v>
      </c>
      <c r="U77" s="21">
        <f t="shared" si="41"/>
        <v>318411.54000000004</v>
      </c>
      <c r="V77" s="21">
        <v>318411.53999999998</v>
      </c>
    </row>
    <row r="78" spans="1:23" s="4" customFormat="1" ht="31.9" customHeight="1" x14ac:dyDescent="0.25">
      <c r="A78" s="19" t="s">
        <v>312</v>
      </c>
      <c r="B78" s="62" t="s">
        <v>107</v>
      </c>
      <c r="C78" s="35" t="s">
        <v>108</v>
      </c>
      <c r="D78" s="24">
        <v>41085</v>
      </c>
      <c r="E78" s="25" t="s">
        <v>74</v>
      </c>
      <c r="F78" s="25" t="s">
        <v>139</v>
      </c>
      <c r="G78" s="20">
        <v>5</v>
      </c>
      <c r="H78" s="20">
        <v>5</v>
      </c>
      <c r="I78" s="21">
        <v>76.8</v>
      </c>
      <c r="J78" s="20">
        <v>3</v>
      </c>
      <c r="K78" s="20">
        <v>0</v>
      </c>
      <c r="L78" s="20">
        <v>3</v>
      </c>
      <c r="M78" s="26">
        <v>76.8</v>
      </c>
      <c r="N78" s="21">
        <v>0</v>
      </c>
      <c r="O78" s="21">
        <v>76.8</v>
      </c>
      <c r="P78" s="21"/>
      <c r="Q78" s="21">
        <v>2956953.6000000001</v>
      </c>
      <c r="R78" s="26">
        <f t="shared" si="39"/>
        <v>1626324.48</v>
      </c>
      <c r="S78" s="21">
        <f t="shared" si="40"/>
        <v>2809105.92</v>
      </c>
      <c r="T78" s="21">
        <v>2809105.92</v>
      </c>
      <c r="U78" s="21">
        <f t="shared" si="41"/>
        <v>147847.68000000017</v>
      </c>
      <c r="V78" s="21">
        <v>147847.67999999999</v>
      </c>
    </row>
    <row r="79" spans="1:23" s="4" customFormat="1" ht="25.5" x14ac:dyDescent="0.25">
      <c r="A79" s="19" t="s">
        <v>313</v>
      </c>
      <c r="B79" s="62" t="s">
        <v>109</v>
      </c>
      <c r="C79" s="35" t="s">
        <v>48</v>
      </c>
      <c r="D79" s="24">
        <v>41085</v>
      </c>
      <c r="E79" s="25" t="s">
        <v>74</v>
      </c>
      <c r="F79" s="25" t="s">
        <v>139</v>
      </c>
      <c r="G79" s="20">
        <v>5</v>
      </c>
      <c r="H79" s="20">
        <v>5</v>
      </c>
      <c r="I79" s="21">
        <v>137.19999999999999</v>
      </c>
      <c r="J79" s="20">
        <v>3</v>
      </c>
      <c r="K79" s="20">
        <v>0</v>
      </c>
      <c r="L79" s="20">
        <v>3</v>
      </c>
      <c r="M79" s="26">
        <v>120.2</v>
      </c>
      <c r="N79" s="21">
        <v>0</v>
      </c>
      <c r="O79" s="21">
        <v>120.2</v>
      </c>
      <c r="P79" s="21"/>
      <c r="Q79" s="21">
        <v>4627940.4000000004</v>
      </c>
      <c r="R79" s="26">
        <f>M79*32085*0.66</f>
        <v>2545367.2200000002</v>
      </c>
      <c r="S79" s="21">
        <f t="shared" si="40"/>
        <v>4396543.38</v>
      </c>
      <c r="T79" s="21">
        <v>4396543.38</v>
      </c>
      <c r="U79" s="21">
        <f t="shared" si="41"/>
        <v>231397.02000000048</v>
      </c>
      <c r="V79" s="21">
        <v>231397.02</v>
      </c>
    </row>
    <row r="80" spans="1:23" s="4" customFormat="1" ht="29.45" customHeight="1" x14ac:dyDescent="0.25">
      <c r="A80" s="19" t="s">
        <v>314</v>
      </c>
      <c r="B80" s="62" t="s">
        <v>110</v>
      </c>
      <c r="C80" s="35" t="s">
        <v>111</v>
      </c>
      <c r="D80" s="24">
        <v>41085</v>
      </c>
      <c r="E80" s="25" t="s">
        <v>74</v>
      </c>
      <c r="F80" s="25" t="s">
        <v>139</v>
      </c>
      <c r="G80" s="20">
        <v>4</v>
      </c>
      <c r="H80" s="20">
        <v>4</v>
      </c>
      <c r="I80" s="21">
        <v>80.400000000000006</v>
      </c>
      <c r="J80" s="20">
        <v>2</v>
      </c>
      <c r="K80" s="20">
        <v>0</v>
      </c>
      <c r="L80" s="20">
        <v>2</v>
      </c>
      <c r="M80" s="26">
        <v>80.400000000000006</v>
      </c>
      <c r="N80" s="21">
        <v>0</v>
      </c>
      <c r="O80" s="21">
        <v>80.400000000000006</v>
      </c>
      <c r="P80" s="21"/>
      <c r="Q80" s="21">
        <v>3095560.8</v>
      </c>
      <c r="R80" s="26">
        <f>M80*32085*0.66</f>
        <v>1702558.4400000002</v>
      </c>
      <c r="S80" s="21">
        <f t="shared" si="40"/>
        <v>2940782.76</v>
      </c>
      <c r="T80" s="21">
        <v>2940782.76</v>
      </c>
      <c r="U80" s="21">
        <f t="shared" si="41"/>
        <v>154778.04000000004</v>
      </c>
      <c r="V80" s="21">
        <v>154778.04</v>
      </c>
    </row>
    <row r="81" spans="1:22" s="4" customFormat="1" ht="25.5" x14ac:dyDescent="0.25">
      <c r="A81" s="19" t="s">
        <v>315</v>
      </c>
      <c r="B81" s="62" t="s">
        <v>112</v>
      </c>
      <c r="C81" s="35" t="s">
        <v>113</v>
      </c>
      <c r="D81" s="24">
        <v>41085</v>
      </c>
      <c r="E81" s="25" t="s">
        <v>74</v>
      </c>
      <c r="F81" s="25" t="s">
        <v>139</v>
      </c>
      <c r="G81" s="20">
        <v>3</v>
      </c>
      <c r="H81" s="20">
        <v>3</v>
      </c>
      <c r="I81" s="21">
        <v>70.2</v>
      </c>
      <c r="J81" s="20">
        <v>2</v>
      </c>
      <c r="K81" s="20">
        <v>0</v>
      </c>
      <c r="L81" s="20">
        <v>2</v>
      </c>
      <c r="M81" s="26">
        <v>70.2</v>
      </c>
      <c r="N81" s="21">
        <v>0</v>
      </c>
      <c r="O81" s="21">
        <v>70.2</v>
      </c>
      <c r="P81" s="21"/>
      <c r="Q81" s="21">
        <v>2702840.4</v>
      </c>
      <c r="R81" s="26">
        <f>M81*32085*0.66</f>
        <v>1486562.22</v>
      </c>
      <c r="S81" s="21">
        <f t="shared" si="40"/>
        <v>2567698.38</v>
      </c>
      <c r="T81" s="21">
        <v>2567698.38</v>
      </c>
      <c r="U81" s="21">
        <f t="shared" si="41"/>
        <v>135142.02000000002</v>
      </c>
      <c r="V81" s="21">
        <v>135142.01999999999</v>
      </c>
    </row>
    <row r="82" spans="1:22" s="4" customFormat="1" ht="25.5" x14ac:dyDescent="0.25">
      <c r="A82" s="19" t="s">
        <v>317</v>
      </c>
      <c r="B82" s="62" t="s">
        <v>182</v>
      </c>
      <c r="C82" s="30">
        <v>27</v>
      </c>
      <c r="D82" s="24">
        <v>41085</v>
      </c>
      <c r="E82" s="25" t="s">
        <v>74</v>
      </c>
      <c r="F82" s="25" t="s">
        <v>139</v>
      </c>
      <c r="G82" s="20">
        <v>7</v>
      </c>
      <c r="H82" s="20">
        <v>7</v>
      </c>
      <c r="I82" s="21">
        <v>87.77</v>
      </c>
      <c r="J82" s="20">
        <v>3</v>
      </c>
      <c r="K82" s="20">
        <v>1</v>
      </c>
      <c r="L82" s="20">
        <v>2</v>
      </c>
      <c r="M82" s="21">
        <v>78.97</v>
      </c>
      <c r="N82" s="21">
        <v>36.17</v>
      </c>
      <c r="O82" s="21">
        <f>M82-N82</f>
        <v>42.8</v>
      </c>
      <c r="P82" s="21"/>
      <c r="Q82" s="21">
        <v>3040502.94</v>
      </c>
      <c r="R82" s="26">
        <f>M82*32085*0.66</f>
        <v>1672276.6170000001</v>
      </c>
      <c r="S82" s="21">
        <f t="shared" si="40"/>
        <v>2888477.7929999996</v>
      </c>
      <c r="T82" s="21">
        <v>2888477.79</v>
      </c>
      <c r="U82" s="21">
        <f t="shared" si="41"/>
        <v>152025.14999999991</v>
      </c>
      <c r="V82" s="21">
        <v>152025.15</v>
      </c>
    </row>
    <row r="83" spans="1:22" s="4" customFormat="1" ht="25.5" x14ac:dyDescent="0.25">
      <c r="A83" s="19" t="s">
        <v>318</v>
      </c>
      <c r="B83" s="62" t="s">
        <v>183</v>
      </c>
      <c r="C83" s="30">
        <v>28</v>
      </c>
      <c r="D83" s="24">
        <v>41085</v>
      </c>
      <c r="E83" s="25" t="s">
        <v>74</v>
      </c>
      <c r="F83" s="25" t="s">
        <v>139</v>
      </c>
      <c r="G83" s="20">
        <v>4</v>
      </c>
      <c r="H83" s="20">
        <v>4</v>
      </c>
      <c r="I83" s="21">
        <v>90.07</v>
      </c>
      <c r="J83" s="20">
        <v>4</v>
      </c>
      <c r="K83" s="20">
        <v>3</v>
      </c>
      <c r="L83" s="20">
        <v>1</v>
      </c>
      <c r="M83" s="21">
        <v>90.07</v>
      </c>
      <c r="N83" s="21">
        <f>M83-O83</f>
        <v>70.97</v>
      </c>
      <c r="O83" s="21">
        <v>19.100000000000001</v>
      </c>
      <c r="P83" s="21"/>
      <c r="Q83" s="21">
        <v>3467875.14</v>
      </c>
      <c r="R83" s="26">
        <f>M83*32085*0.66</f>
        <v>1907331.3269999998</v>
      </c>
      <c r="S83" s="21">
        <f t="shared" si="40"/>
        <v>3294481.3829999999</v>
      </c>
      <c r="T83" s="21">
        <v>3294481.38</v>
      </c>
      <c r="U83" s="21">
        <f t="shared" si="41"/>
        <v>173393.76000000024</v>
      </c>
      <c r="V83" s="21">
        <v>173393.76</v>
      </c>
    </row>
    <row r="84" spans="1:22" s="4" customFormat="1" ht="25.5" x14ac:dyDescent="0.25">
      <c r="A84" s="19" t="s">
        <v>319</v>
      </c>
      <c r="B84" s="62" t="s">
        <v>184</v>
      </c>
      <c r="C84" s="30">
        <v>24</v>
      </c>
      <c r="D84" s="24">
        <v>41085</v>
      </c>
      <c r="E84" s="25" t="s">
        <v>74</v>
      </c>
      <c r="F84" s="25" t="s">
        <v>139</v>
      </c>
      <c r="G84" s="20">
        <v>17</v>
      </c>
      <c r="H84" s="20">
        <v>17</v>
      </c>
      <c r="I84" s="21">
        <v>320.89</v>
      </c>
      <c r="J84" s="20">
        <v>7</v>
      </c>
      <c r="K84" s="20">
        <v>0</v>
      </c>
      <c r="L84" s="20">
        <v>7</v>
      </c>
      <c r="M84" s="21">
        <v>320.89</v>
      </c>
      <c r="N84" s="21">
        <v>0</v>
      </c>
      <c r="O84" s="21">
        <v>320.89</v>
      </c>
      <c r="P84" s="21"/>
      <c r="Q84" s="21">
        <v>12354906.779999999</v>
      </c>
      <c r="R84" s="26">
        <f t="shared" ref="R84:R104" si="42">M84*32085*0.66</f>
        <v>6795198.7290000003</v>
      </c>
      <c r="S84" s="21">
        <f t="shared" ref="S84:S91" si="43">Q84*0.95</f>
        <v>11737161.441</v>
      </c>
      <c r="T84" s="21">
        <v>11737161.439999999</v>
      </c>
      <c r="U84" s="21">
        <f t="shared" si="33"/>
        <v>617745.33999999985</v>
      </c>
      <c r="V84" s="21">
        <v>617745.34</v>
      </c>
    </row>
    <row r="85" spans="1:22" s="4" customFormat="1" ht="25.5" x14ac:dyDescent="0.25">
      <c r="A85" s="19" t="s">
        <v>320</v>
      </c>
      <c r="B85" s="62" t="s">
        <v>185</v>
      </c>
      <c r="C85" s="30">
        <v>5</v>
      </c>
      <c r="D85" s="24">
        <v>41110</v>
      </c>
      <c r="E85" s="25" t="s">
        <v>74</v>
      </c>
      <c r="F85" s="25" t="s">
        <v>139</v>
      </c>
      <c r="G85" s="20">
        <v>14</v>
      </c>
      <c r="H85" s="20">
        <v>14</v>
      </c>
      <c r="I85" s="21">
        <v>295.8</v>
      </c>
      <c r="J85" s="20">
        <v>10</v>
      </c>
      <c r="K85" s="20">
        <v>6</v>
      </c>
      <c r="L85" s="20">
        <v>4</v>
      </c>
      <c r="M85" s="21">
        <v>258.8</v>
      </c>
      <c r="N85" s="21">
        <v>154.5</v>
      </c>
      <c r="O85" s="21">
        <f>M85-N85</f>
        <v>104.30000000000001</v>
      </c>
      <c r="P85" s="21"/>
      <c r="Q85" s="21">
        <v>9964317.5999999996</v>
      </c>
      <c r="R85" s="26">
        <f t="shared" si="42"/>
        <v>5480374.6800000006</v>
      </c>
      <c r="S85" s="21">
        <f t="shared" si="43"/>
        <v>9466101.7199999988</v>
      </c>
      <c r="T85" s="21">
        <v>9466101.7200000007</v>
      </c>
      <c r="U85" s="21">
        <f t="shared" si="33"/>
        <v>498215.87999999896</v>
      </c>
      <c r="V85" s="21">
        <v>498215.88</v>
      </c>
    </row>
    <row r="86" spans="1:22" s="4" customFormat="1" ht="28.9" customHeight="1" x14ac:dyDescent="0.25">
      <c r="A86" s="19" t="s">
        <v>321</v>
      </c>
      <c r="B86" s="62" t="s">
        <v>186</v>
      </c>
      <c r="C86" s="30">
        <v>26</v>
      </c>
      <c r="D86" s="24">
        <v>41085</v>
      </c>
      <c r="E86" s="25" t="s">
        <v>74</v>
      </c>
      <c r="F86" s="25" t="s">
        <v>139</v>
      </c>
      <c r="G86" s="20">
        <v>8</v>
      </c>
      <c r="H86" s="20">
        <v>8</v>
      </c>
      <c r="I86" s="21">
        <v>118.6</v>
      </c>
      <c r="J86" s="20">
        <v>3</v>
      </c>
      <c r="K86" s="20">
        <v>1</v>
      </c>
      <c r="L86" s="20">
        <v>2</v>
      </c>
      <c r="M86" s="21">
        <v>118.6</v>
      </c>
      <c r="N86" s="21">
        <v>41.8</v>
      </c>
      <c r="O86" s="21">
        <f>M86-N86</f>
        <v>76.8</v>
      </c>
      <c r="P86" s="21"/>
      <c r="Q86" s="21">
        <v>4566337.2</v>
      </c>
      <c r="R86" s="26">
        <f t="shared" si="42"/>
        <v>2511485.46</v>
      </c>
      <c r="S86" s="21">
        <f t="shared" si="43"/>
        <v>4338020.34</v>
      </c>
      <c r="T86" s="21">
        <v>4338020.34</v>
      </c>
      <c r="U86" s="21">
        <f t="shared" si="33"/>
        <v>228316.86000000034</v>
      </c>
      <c r="V86" s="21">
        <v>228316.86</v>
      </c>
    </row>
    <row r="87" spans="1:22" s="4" customFormat="1" ht="29.45" customHeight="1" x14ac:dyDescent="0.25">
      <c r="A87" s="19" t="s">
        <v>322</v>
      </c>
      <c r="B87" s="62" t="s">
        <v>187</v>
      </c>
      <c r="C87" s="30">
        <v>22</v>
      </c>
      <c r="D87" s="24">
        <v>41085</v>
      </c>
      <c r="E87" s="25" t="s">
        <v>74</v>
      </c>
      <c r="F87" s="25" t="s">
        <v>139</v>
      </c>
      <c r="G87" s="20">
        <v>5</v>
      </c>
      <c r="H87" s="20">
        <v>5</v>
      </c>
      <c r="I87" s="21">
        <v>136.69999999999999</v>
      </c>
      <c r="J87" s="20">
        <v>4</v>
      </c>
      <c r="K87" s="20">
        <v>0</v>
      </c>
      <c r="L87" s="20">
        <v>4</v>
      </c>
      <c r="M87" s="21">
        <v>92.6</v>
      </c>
      <c r="N87" s="21">
        <v>0</v>
      </c>
      <c r="O87" s="21">
        <v>92.6</v>
      </c>
      <c r="P87" s="21"/>
      <c r="Q87" s="21">
        <v>3565285.2</v>
      </c>
      <c r="R87" s="26">
        <f t="shared" si="42"/>
        <v>1960906.86</v>
      </c>
      <c r="S87" s="21">
        <f t="shared" si="43"/>
        <v>3387020.94</v>
      </c>
      <c r="T87" s="21">
        <v>3387020.94</v>
      </c>
      <c r="U87" s="21">
        <f t="shared" si="33"/>
        <v>178264.26000000024</v>
      </c>
      <c r="V87" s="21">
        <v>178264.26</v>
      </c>
    </row>
    <row r="88" spans="1:22" s="4" customFormat="1" ht="28.9" customHeight="1" x14ac:dyDescent="0.25">
      <c r="A88" s="19" t="s">
        <v>323</v>
      </c>
      <c r="B88" s="62" t="s">
        <v>188</v>
      </c>
      <c r="C88" s="30">
        <v>20</v>
      </c>
      <c r="D88" s="24">
        <v>41085</v>
      </c>
      <c r="E88" s="25" t="s">
        <v>74</v>
      </c>
      <c r="F88" s="25" t="s">
        <v>139</v>
      </c>
      <c r="G88" s="20">
        <v>15</v>
      </c>
      <c r="H88" s="20">
        <v>15</v>
      </c>
      <c r="I88" s="21">
        <v>271</v>
      </c>
      <c r="J88" s="20">
        <v>6</v>
      </c>
      <c r="K88" s="20">
        <v>5</v>
      </c>
      <c r="L88" s="20">
        <v>1</v>
      </c>
      <c r="M88" s="21">
        <v>271</v>
      </c>
      <c r="N88" s="21">
        <f>M88-O88</f>
        <v>247.6</v>
      </c>
      <c r="O88" s="21">
        <v>23.4</v>
      </c>
      <c r="P88" s="21"/>
      <c r="Q88" s="21">
        <v>10434042</v>
      </c>
      <c r="R88" s="26">
        <f t="shared" si="42"/>
        <v>5738723.1000000006</v>
      </c>
      <c r="S88" s="21">
        <f t="shared" si="43"/>
        <v>9912339.9000000004</v>
      </c>
      <c r="T88" s="21">
        <v>9912339.9000000004</v>
      </c>
      <c r="U88" s="21">
        <f t="shared" si="33"/>
        <v>521702.09999999963</v>
      </c>
      <c r="V88" s="21">
        <v>521702.1</v>
      </c>
    </row>
    <row r="89" spans="1:22" s="4" customFormat="1" ht="27.6" customHeight="1" x14ac:dyDescent="0.25">
      <c r="A89" s="19" t="s">
        <v>324</v>
      </c>
      <c r="B89" s="62" t="s">
        <v>189</v>
      </c>
      <c r="C89" s="30">
        <v>21</v>
      </c>
      <c r="D89" s="24">
        <v>41085</v>
      </c>
      <c r="E89" s="25" t="s">
        <v>74</v>
      </c>
      <c r="F89" s="25" t="s">
        <v>139</v>
      </c>
      <c r="G89" s="20">
        <v>8</v>
      </c>
      <c r="H89" s="20">
        <v>8</v>
      </c>
      <c r="I89" s="21">
        <v>164.9</v>
      </c>
      <c r="J89" s="20">
        <v>7</v>
      </c>
      <c r="K89" s="20">
        <v>2</v>
      </c>
      <c r="L89" s="20">
        <v>5</v>
      </c>
      <c r="M89" s="21">
        <v>152.6</v>
      </c>
      <c r="N89" s="21">
        <v>66</v>
      </c>
      <c r="O89" s="21">
        <f>M89-N89</f>
        <v>86.6</v>
      </c>
      <c r="P89" s="21"/>
      <c r="Q89" s="21">
        <v>5875405.2000000002</v>
      </c>
      <c r="R89" s="26">
        <f t="shared" si="42"/>
        <v>3231472.8600000003</v>
      </c>
      <c r="S89" s="21">
        <f t="shared" si="43"/>
        <v>5581634.9399999995</v>
      </c>
      <c r="T89" s="21">
        <v>5581634.9400000004</v>
      </c>
      <c r="U89" s="21">
        <f t="shared" si="33"/>
        <v>293770.25999999978</v>
      </c>
      <c r="V89" s="21">
        <v>293770.26</v>
      </c>
    </row>
    <row r="90" spans="1:22" s="4" customFormat="1" ht="27.6" customHeight="1" x14ac:dyDescent="0.25">
      <c r="A90" s="19" t="s">
        <v>325</v>
      </c>
      <c r="B90" s="62" t="s">
        <v>190</v>
      </c>
      <c r="C90" s="30">
        <v>25</v>
      </c>
      <c r="D90" s="24">
        <v>41085</v>
      </c>
      <c r="E90" s="25" t="s">
        <v>74</v>
      </c>
      <c r="F90" s="25" t="s">
        <v>139</v>
      </c>
      <c r="G90" s="20">
        <v>11</v>
      </c>
      <c r="H90" s="20">
        <v>11</v>
      </c>
      <c r="I90" s="21">
        <v>206.01</v>
      </c>
      <c r="J90" s="20">
        <v>6</v>
      </c>
      <c r="K90" s="20">
        <v>5</v>
      </c>
      <c r="L90" s="20">
        <v>1</v>
      </c>
      <c r="M90" s="21">
        <v>206.01</v>
      </c>
      <c r="N90" s="21">
        <f>M90-O90</f>
        <v>173.41</v>
      </c>
      <c r="O90" s="21">
        <v>32.6</v>
      </c>
      <c r="P90" s="21"/>
      <c r="Q90" s="21">
        <v>7931797.0199999996</v>
      </c>
      <c r="R90" s="26">
        <f t="shared" si="42"/>
        <v>4362488.3609999996</v>
      </c>
      <c r="S90" s="21">
        <f t="shared" si="43"/>
        <v>7535207.1689999988</v>
      </c>
      <c r="T90" s="21">
        <v>7535207.1699999999</v>
      </c>
      <c r="U90" s="21">
        <f t="shared" si="33"/>
        <v>396589.84999999963</v>
      </c>
      <c r="V90" s="21">
        <v>396589.85</v>
      </c>
    </row>
    <row r="91" spans="1:22" s="4" customFormat="1" ht="30" customHeight="1" x14ac:dyDescent="0.25">
      <c r="A91" s="19" t="s">
        <v>326</v>
      </c>
      <c r="B91" s="62" t="s">
        <v>191</v>
      </c>
      <c r="C91" s="30">
        <v>23</v>
      </c>
      <c r="D91" s="24">
        <v>41085</v>
      </c>
      <c r="E91" s="25" t="s">
        <v>74</v>
      </c>
      <c r="F91" s="25" t="s">
        <v>139</v>
      </c>
      <c r="G91" s="20">
        <v>13</v>
      </c>
      <c r="H91" s="20">
        <v>13</v>
      </c>
      <c r="I91" s="21">
        <v>250.3</v>
      </c>
      <c r="J91" s="20">
        <v>6</v>
      </c>
      <c r="K91" s="20">
        <v>4</v>
      </c>
      <c r="L91" s="20">
        <v>2</v>
      </c>
      <c r="M91" s="21">
        <v>250.3</v>
      </c>
      <c r="N91" s="21">
        <f>M91-O91</f>
        <v>173</v>
      </c>
      <c r="O91" s="21">
        <v>77.3</v>
      </c>
      <c r="P91" s="21"/>
      <c r="Q91" s="21">
        <v>9637050.5999999996</v>
      </c>
      <c r="R91" s="26">
        <f t="shared" si="42"/>
        <v>5300377.83</v>
      </c>
      <c r="S91" s="21">
        <f t="shared" si="43"/>
        <v>9155198.0699999984</v>
      </c>
      <c r="T91" s="21">
        <v>9155198.0700000003</v>
      </c>
      <c r="U91" s="21">
        <f t="shared" si="33"/>
        <v>481852.52999999933</v>
      </c>
      <c r="V91" s="21">
        <v>481852.53</v>
      </c>
    </row>
    <row r="92" spans="1:22" s="4" customFormat="1" ht="28.5" customHeight="1" x14ac:dyDescent="0.25">
      <c r="A92" s="79" t="s">
        <v>77</v>
      </c>
      <c r="B92" s="80"/>
      <c r="C92" s="19" t="s">
        <v>21</v>
      </c>
      <c r="D92" s="19" t="s">
        <v>21</v>
      </c>
      <c r="E92" s="19" t="s">
        <v>21</v>
      </c>
      <c r="F92" s="19" t="s">
        <v>21</v>
      </c>
      <c r="G92" s="20">
        <f>G93</f>
        <v>92</v>
      </c>
      <c r="H92" s="20">
        <f>H93</f>
        <v>92</v>
      </c>
      <c r="I92" s="21">
        <f>I93</f>
        <v>2075.06</v>
      </c>
      <c r="J92" s="20">
        <f>J93</f>
        <v>42</v>
      </c>
      <c r="K92" s="20">
        <f t="shared" ref="K92:V92" si="44">K93</f>
        <v>42</v>
      </c>
      <c r="L92" s="20">
        <f t="shared" si="44"/>
        <v>0</v>
      </c>
      <c r="M92" s="21">
        <f t="shared" si="44"/>
        <v>2075.06</v>
      </c>
      <c r="N92" s="21">
        <f t="shared" si="44"/>
        <v>2075.06</v>
      </c>
      <c r="O92" s="21">
        <f t="shared" si="44"/>
        <v>0</v>
      </c>
      <c r="P92" s="21">
        <f t="shared" si="44"/>
        <v>0</v>
      </c>
      <c r="Q92" s="21">
        <f t="shared" si="44"/>
        <v>79893960.120000005</v>
      </c>
      <c r="R92" s="21">
        <f t="shared" si="44"/>
        <v>43941678.066</v>
      </c>
      <c r="S92" s="21">
        <f t="shared" si="44"/>
        <v>75899262.114000008</v>
      </c>
      <c r="T92" s="21">
        <f t="shared" si="44"/>
        <v>75899262.109999999</v>
      </c>
      <c r="U92" s="21">
        <f t="shared" si="44"/>
        <v>3994698.0100000054</v>
      </c>
      <c r="V92" s="21">
        <f t="shared" si="44"/>
        <v>3994698.01</v>
      </c>
    </row>
    <row r="93" spans="1:22" s="4" customFormat="1" ht="27.6" customHeight="1" x14ac:dyDescent="0.25">
      <c r="A93" s="19" t="s">
        <v>327</v>
      </c>
      <c r="B93" s="65" t="s">
        <v>78</v>
      </c>
      <c r="C93" s="30">
        <v>95</v>
      </c>
      <c r="D93" s="24">
        <v>42607</v>
      </c>
      <c r="E93" s="25" t="s">
        <v>74</v>
      </c>
      <c r="F93" s="25" t="s">
        <v>139</v>
      </c>
      <c r="G93" s="20">
        <v>92</v>
      </c>
      <c r="H93" s="20">
        <v>92</v>
      </c>
      <c r="I93" s="21">
        <v>2075.06</v>
      </c>
      <c r="J93" s="20">
        <v>42</v>
      </c>
      <c r="K93" s="20">
        <v>42</v>
      </c>
      <c r="L93" s="20">
        <v>0</v>
      </c>
      <c r="M93" s="26">
        <v>2075.06</v>
      </c>
      <c r="N93" s="21">
        <v>2075.06</v>
      </c>
      <c r="O93" s="21">
        <v>0</v>
      </c>
      <c r="P93" s="21"/>
      <c r="Q93" s="21">
        <v>79893960.120000005</v>
      </c>
      <c r="R93" s="26">
        <f>M93*32085*0.66</f>
        <v>43941678.066</v>
      </c>
      <c r="S93" s="21">
        <f>Q93*0.95</f>
        <v>75899262.114000008</v>
      </c>
      <c r="T93" s="21">
        <v>75899262.109999999</v>
      </c>
      <c r="U93" s="21">
        <f t="shared" si="33"/>
        <v>3994698.0100000054</v>
      </c>
      <c r="V93" s="21">
        <v>3994698.01</v>
      </c>
    </row>
    <row r="94" spans="1:22" s="4" customFormat="1" ht="29.25" customHeight="1" x14ac:dyDescent="0.25">
      <c r="A94" s="79" t="s">
        <v>41</v>
      </c>
      <c r="B94" s="103"/>
      <c r="C94" s="19" t="s">
        <v>21</v>
      </c>
      <c r="D94" s="19" t="s">
        <v>21</v>
      </c>
      <c r="E94" s="19" t="s">
        <v>21</v>
      </c>
      <c r="F94" s="19" t="s">
        <v>21</v>
      </c>
      <c r="G94" s="20">
        <f t="shared" ref="G94:U94" si="45">SUM(G95:G96)</f>
        <v>45</v>
      </c>
      <c r="H94" s="20">
        <f t="shared" si="45"/>
        <v>45</v>
      </c>
      <c r="I94" s="21">
        <f t="shared" si="45"/>
        <v>1035.17</v>
      </c>
      <c r="J94" s="20">
        <f t="shared" si="45"/>
        <v>25</v>
      </c>
      <c r="K94" s="20">
        <f t="shared" si="45"/>
        <v>13</v>
      </c>
      <c r="L94" s="20">
        <f t="shared" si="45"/>
        <v>12</v>
      </c>
      <c r="M94" s="21">
        <f t="shared" si="45"/>
        <v>1011.69</v>
      </c>
      <c r="N94" s="21">
        <f t="shared" si="45"/>
        <v>550.85</v>
      </c>
      <c r="O94" s="21">
        <f t="shared" si="45"/>
        <v>460.84</v>
      </c>
      <c r="P94" s="26">
        <f>M94*1.2*32085</f>
        <v>38952088.380000003</v>
      </c>
      <c r="Q94" s="21">
        <f t="shared" si="45"/>
        <v>38952088.379999995</v>
      </c>
      <c r="R94" s="21">
        <f t="shared" si="45"/>
        <v>21423648.609000001</v>
      </c>
      <c r="S94" s="21">
        <f t="shared" si="45"/>
        <v>37004483.960999995</v>
      </c>
      <c r="T94" s="21">
        <f t="shared" si="45"/>
        <v>37004483.960000001</v>
      </c>
      <c r="U94" s="21">
        <f t="shared" si="45"/>
        <v>1947604.4199999981</v>
      </c>
      <c r="V94" s="21">
        <v>1947604.42</v>
      </c>
    </row>
    <row r="95" spans="1:22" s="4" customFormat="1" ht="30" customHeight="1" x14ac:dyDescent="0.25">
      <c r="A95" s="19" t="s">
        <v>328</v>
      </c>
      <c r="B95" s="65" t="s">
        <v>476</v>
      </c>
      <c r="C95" s="30">
        <v>14</v>
      </c>
      <c r="D95" s="24">
        <v>42478</v>
      </c>
      <c r="E95" s="25" t="s">
        <v>74</v>
      </c>
      <c r="F95" s="25" t="s">
        <v>139</v>
      </c>
      <c r="G95" s="20">
        <v>31</v>
      </c>
      <c r="H95" s="20">
        <v>31</v>
      </c>
      <c r="I95" s="21">
        <v>553.75</v>
      </c>
      <c r="J95" s="20">
        <v>16</v>
      </c>
      <c r="K95" s="20">
        <v>7</v>
      </c>
      <c r="L95" s="20">
        <v>9</v>
      </c>
      <c r="M95" s="26">
        <v>530.27</v>
      </c>
      <c r="N95" s="21">
        <v>222.56</v>
      </c>
      <c r="O95" s="21">
        <v>307.70999999999998</v>
      </c>
      <c r="P95" s="21"/>
      <c r="Q95" s="21">
        <v>20416455.539999999</v>
      </c>
      <c r="R95" s="26">
        <f t="shared" si="42"/>
        <v>11229050.547</v>
      </c>
      <c r="S95" s="21">
        <f t="shared" ref="S95:S96" si="46">Q95*0.95</f>
        <v>19395632.762999997</v>
      </c>
      <c r="T95" s="21">
        <v>19395632.760000002</v>
      </c>
      <c r="U95" s="21">
        <f t="shared" si="33"/>
        <v>1020822.7799999975</v>
      </c>
      <c r="V95" s="21">
        <v>1020822.78</v>
      </c>
    </row>
    <row r="96" spans="1:22" s="4" customFormat="1" ht="27.6" customHeight="1" x14ac:dyDescent="0.25">
      <c r="A96" s="19" t="s">
        <v>329</v>
      </c>
      <c r="B96" s="65" t="s">
        <v>464</v>
      </c>
      <c r="C96" s="30">
        <v>16</v>
      </c>
      <c r="D96" s="24">
        <v>42478</v>
      </c>
      <c r="E96" s="25" t="s">
        <v>74</v>
      </c>
      <c r="F96" s="25" t="s">
        <v>139</v>
      </c>
      <c r="G96" s="20">
        <v>14</v>
      </c>
      <c r="H96" s="20">
        <v>14</v>
      </c>
      <c r="I96" s="21">
        <v>481.42</v>
      </c>
      <c r="J96" s="20">
        <v>9</v>
      </c>
      <c r="K96" s="20">
        <v>6</v>
      </c>
      <c r="L96" s="20">
        <v>3</v>
      </c>
      <c r="M96" s="26">
        <v>481.42</v>
      </c>
      <c r="N96" s="21">
        <v>328.29</v>
      </c>
      <c r="O96" s="21">
        <v>153.13</v>
      </c>
      <c r="P96" s="21"/>
      <c r="Q96" s="21">
        <v>18535632.84</v>
      </c>
      <c r="R96" s="26">
        <f t="shared" si="42"/>
        <v>10194598.062000001</v>
      </c>
      <c r="S96" s="21">
        <f t="shared" si="46"/>
        <v>17608851.197999999</v>
      </c>
      <c r="T96" s="21">
        <v>17608851.199999999</v>
      </c>
      <c r="U96" s="21">
        <f t="shared" si="33"/>
        <v>926781.6400000006</v>
      </c>
      <c r="V96" s="21">
        <v>926781.64</v>
      </c>
    </row>
    <row r="97" spans="1:22" s="4" customFormat="1" ht="32.450000000000003" customHeight="1" x14ac:dyDescent="0.25">
      <c r="A97" s="79" t="s">
        <v>42</v>
      </c>
      <c r="B97" s="80"/>
      <c r="C97" s="19" t="s">
        <v>21</v>
      </c>
      <c r="D97" s="19" t="s">
        <v>21</v>
      </c>
      <c r="E97" s="19" t="s">
        <v>21</v>
      </c>
      <c r="F97" s="19" t="s">
        <v>21</v>
      </c>
      <c r="G97" s="28">
        <f>SUM(G98:G100)</f>
        <v>25</v>
      </c>
      <c r="H97" s="28">
        <f t="shared" ref="H97:V97" si="47">SUM(H98:H100)</f>
        <v>25</v>
      </c>
      <c r="I97" s="26">
        <f t="shared" si="47"/>
        <v>420.4</v>
      </c>
      <c r="J97" s="28">
        <f t="shared" si="47"/>
        <v>11</v>
      </c>
      <c r="K97" s="28">
        <f t="shared" si="47"/>
        <v>9</v>
      </c>
      <c r="L97" s="28">
        <f t="shared" si="47"/>
        <v>2</v>
      </c>
      <c r="M97" s="26">
        <f t="shared" si="47"/>
        <v>371.4</v>
      </c>
      <c r="N97" s="26">
        <f t="shared" si="47"/>
        <v>279.39999999999998</v>
      </c>
      <c r="O97" s="26">
        <f t="shared" si="47"/>
        <v>92</v>
      </c>
      <c r="P97" s="20">
        <f>M97*1.2*32085</f>
        <v>14299642.799999999</v>
      </c>
      <c r="Q97" s="26">
        <f t="shared" si="47"/>
        <v>14299642.800000001</v>
      </c>
      <c r="R97" s="26">
        <f t="shared" si="47"/>
        <v>7864803.540000001</v>
      </c>
      <c r="S97" s="26">
        <f t="shared" si="47"/>
        <v>13584660.66</v>
      </c>
      <c r="T97" s="26">
        <f t="shared" si="47"/>
        <v>13584660.66</v>
      </c>
      <c r="U97" s="21">
        <f t="shared" si="33"/>
        <v>714982.1400000006</v>
      </c>
      <c r="V97" s="26">
        <f t="shared" si="47"/>
        <v>714982.14</v>
      </c>
    </row>
    <row r="98" spans="1:22" s="4" customFormat="1" ht="27" customHeight="1" x14ac:dyDescent="0.25">
      <c r="A98" s="19" t="s">
        <v>330</v>
      </c>
      <c r="B98" s="65" t="s">
        <v>475</v>
      </c>
      <c r="C98" s="35" t="s">
        <v>99</v>
      </c>
      <c r="D98" s="24">
        <v>42500</v>
      </c>
      <c r="E98" s="25" t="s">
        <v>74</v>
      </c>
      <c r="F98" s="25" t="s">
        <v>139</v>
      </c>
      <c r="G98" s="20">
        <v>10</v>
      </c>
      <c r="H98" s="20">
        <v>10</v>
      </c>
      <c r="I98" s="21">
        <v>169.7</v>
      </c>
      <c r="J98" s="20">
        <v>6</v>
      </c>
      <c r="K98" s="20">
        <v>6</v>
      </c>
      <c r="L98" s="20">
        <v>0</v>
      </c>
      <c r="M98" s="21">
        <v>169.7</v>
      </c>
      <c r="N98" s="21">
        <v>169.7</v>
      </c>
      <c r="O98" s="21">
        <v>0</v>
      </c>
      <c r="P98" s="21"/>
      <c r="Q98" s="21">
        <v>6533789.4000000004</v>
      </c>
      <c r="R98" s="26">
        <f>M98*32085*0.66</f>
        <v>3593584.1700000004</v>
      </c>
      <c r="S98" s="21">
        <f t="shared" ref="S98:S100" si="48">Q98*0.95</f>
        <v>6207099.9299999997</v>
      </c>
      <c r="T98" s="21">
        <v>6207099.9299999997</v>
      </c>
      <c r="U98" s="21">
        <f t="shared" si="33"/>
        <v>326689.47000000067</v>
      </c>
      <c r="V98" s="21">
        <v>326689.46999999997</v>
      </c>
    </row>
    <row r="99" spans="1:22" s="4" customFormat="1" ht="27" customHeight="1" x14ac:dyDescent="0.25">
      <c r="A99" s="19" t="s">
        <v>331</v>
      </c>
      <c r="B99" s="69" t="s">
        <v>210</v>
      </c>
      <c r="C99" s="30">
        <v>5</v>
      </c>
      <c r="D99" s="24">
        <v>41565</v>
      </c>
      <c r="E99" s="25" t="s">
        <v>74</v>
      </c>
      <c r="F99" s="25" t="s">
        <v>139</v>
      </c>
      <c r="G99" s="20">
        <v>4</v>
      </c>
      <c r="H99" s="20">
        <v>4</v>
      </c>
      <c r="I99" s="21">
        <v>98</v>
      </c>
      <c r="J99" s="20">
        <v>1</v>
      </c>
      <c r="K99" s="20">
        <v>0</v>
      </c>
      <c r="L99" s="20">
        <v>1</v>
      </c>
      <c r="M99" s="26">
        <v>49</v>
      </c>
      <c r="N99" s="21">
        <v>0</v>
      </c>
      <c r="O99" s="21">
        <v>49</v>
      </c>
      <c r="P99" s="21"/>
      <c r="Q99" s="21">
        <v>1886598</v>
      </c>
      <c r="R99" s="26">
        <f>M99*32085*0.66</f>
        <v>1037628.9</v>
      </c>
      <c r="S99" s="21">
        <f t="shared" si="48"/>
        <v>1792268.0999999999</v>
      </c>
      <c r="T99" s="21">
        <v>1792268.1</v>
      </c>
      <c r="U99" s="21">
        <f t="shared" si="33"/>
        <v>94329.899999999907</v>
      </c>
      <c r="V99" s="21">
        <v>94329.9</v>
      </c>
    </row>
    <row r="100" spans="1:22" s="4" customFormat="1" ht="27" customHeight="1" x14ac:dyDescent="0.25">
      <c r="A100" s="19" t="s">
        <v>332</v>
      </c>
      <c r="B100" s="62" t="s">
        <v>181</v>
      </c>
      <c r="C100" s="30">
        <v>2</v>
      </c>
      <c r="D100" s="24">
        <v>42223</v>
      </c>
      <c r="E100" s="25" t="s">
        <v>74</v>
      </c>
      <c r="F100" s="25" t="s">
        <v>139</v>
      </c>
      <c r="G100" s="20">
        <v>11</v>
      </c>
      <c r="H100" s="20">
        <v>11</v>
      </c>
      <c r="I100" s="21">
        <v>152.69999999999999</v>
      </c>
      <c r="J100" s="20">
        <v>4</v>
      </c>
      <c r="K100" s="20">
        <v>3</v>
      </c>
      <c r="L100" s="20">
        <v>1</v>
      </c>
      <c r="M100" s="21">
        <v>152.69999999999999</v>
      </c>
      <c r="N100" s="21">
        <f>M100-O100</f>
        <v>109.69999999999999</v>
      </c>
      <c r="O100" s="21">
        <v>43</v>
      </c>
      <c r="P100" s="21"/>
      <c r="Q100" s="21">
        <v>5879255.4000000004</v>
      </c>
      <c r="R100" s="26">
        <f>M100*32085*0.66</f>
        <v>3233590.47</v>
      </c>
      <c r="S100" s="21">
        <f t="shared" si="48"/>
        <v>5585292.6299999999</v>
      </c>
      <c r="T100" s="21">
        <v>5585292.6299999999</v>
      </c>
      <c r="U100" s="21">
        <f t="shared" si="33"/>
        <v>293962.77000000048</v>
      </c>
      <c r="V100" s="21">
        <v>293962.77</v>
      </c>
    </row>
    <row r="101" spans="1:22" s="4" customFormat="1" ht="29.25" customHeight="1" x14ac:dyDescent="0.25">
      <c r="A101" s="79" t="s">
        <v>90</v>
      </c>
      <c r="B101" s="80"/>
      <c r="C101" s="19" t="s">
        <v>21</v>
      </c>
      <c r="D101" s="19" t="s">
        <v>21</v>
      </c>
      <c r="E101" s="19" t="s">
        <v>21</v>
      </c>
      <c r="F101" s="19" t="s">
        <v>21</v>
      </c>
      <c r="G101" s="20">
        <f>G102</f>
        <v>32</v>
      </c>
      <c r="H101" s="20">
        <f>H102</f>
        <v>32</v>
      </c>
      <c r="I101" s="21">
        <f>I102</f>
        <v>859.8</v>
      </c>
      <c r="J101" s="20">
        <f>J102</f>
        <v>18</v>
      </c>
      <c r="K101" s="20">
        <f t="shared" ref="K101:V101" si="49">K102</f>
        <v>18</v>
      </c>
      <c r="L101" s="20">
        <f t="shared" si="49"/>
        <v>0</v>
      </c>
      <c r="M101" s="21">
        <f t="shared" si="49"/>
        <v>859.8</v>
      </c>
      <c r="N101" s="21">
        <f t="shared" si="49"/>
        <v>859.8</v>
      </c>
      <c r="O101" s="21">
        <f t="shared" si="49"/>
        <v>0</v>
      </c>
      <c r="P101" s="21">
        <f t="shared" si="49"/>
        <v>0</v>
      </c>
      <c r="Q101" s="21">
        <f t="shared" si="49"/>
        <v>33104019.600000001</v>
      </c>
      <c r="R101" s="21">
        <f t="shared" si="49"/>
        <v>18207210.780000001</v>
      </c>
      <c r="S101" s="21">
        <f t="shared" si="49"/>
        <v>31448818.620000001</v>
      </c>
      <c r="T101" s="21">
        <f t="shared" si="49"/>
        <v>31448818.620000001</v>
      </c>
      <c r="U101" s="21">
        <f t="shared" si="49"/>
        <v>1655200.9800000004</v>
      </c>
      <c r="V101" s="21">
        <f t="shared" si="49"/>
        <v>1655200.98</v>
      </c>
    </row>
    <row r="102" spans="1:22" s="4" customFormat="1" ht="25.5" x14ac:dyDescent="0.25">
      <c r="A102" s="19" t="s">
        <v>333</v>
      </c>
      <c r="B102" s="65" t="s">
        <v>474</v>
      </c>
      <c r="C102" s="35" t="s">
        <v>91</v>
      </c>
      <c r="D102" s="24">
        <v>42222</v>
      </c>
      <c r="E102" s="25" t="s">
        <v>74</v>
      </c>
      <c r="F102" s="25" t="s">
        <v>139</v>
      </c>
      <c r="G102" s="20">
        <v>32</v>
      </c>
      <c r="H102" s="20">
        <v>32</v>
      </c>
      <c r="I102" s="21">
        <v>859.8</v>
      </c>
      <c r="J102" s="20">
        <v>18</v>
      </c>
      <c r="K102" s="20">
        <v>18</v>
      </c>
      <c r="L102" s="20">
        <v>0</v>
      </c>
      <c r="M102" s="26">
        <v>859.8</v>
      </c>
      <c r="N102" s="21">
        <v>859.8</v>
      </c>
      <c r="O102" s="21">
        <v>0</v>
      </c>
      <c r="P102" s="21"/>
      <c r="Q102" s="21">
        <v>33104019.600000001</v>
      </c>
      <c r="R102" s="26">
        <f>M102*32085*0.66</f>
        <v>18207210.780000001</v>
      </c>
      <c r="S102" s="21">
        <f>Q102*0.95</f>
        <v>31448818.620000001</v>
      </c>
      <c r="T102" s="21">
        <v>31448818.620000001</v>
      </c>
      <c r="U102" s="21">
        <f>Q102-T102</f>
        <v>1655200.9800000004</v>
      </c>
      <c r="V102" s="21">
        <v>1655200.98</v>
      </c>
    </row>
    <row r="103" spans="1:22" s="4" customFormat="1" ht="29.25" customHeight="1" x14ac:dyDescent="0.25">
      <c r="A103" s="79" t="s">
        <v>479</v>
      </c>
      <c r="B103" s="80"/>
      <c r="C103" s="19" t="s">
        <v>21</v>
      </c>
      <c r="D103" s="19" t="s">
        <v>21</v>
      </c>
      <c r="E103" s="19" t="s">
        <v>21</v>
      </c>
      <c r="F103" s="19" t="s">
        <v>21</v>
      </c>
      <c r="G103" s="20">
        <v>18</v>
      </c>
      <c r="H103" s="20">
        <v>18</v>
      </c>
      <c r="I103" s="21">
        <v>206.42</v>
      </c>
      <c r="J103" s="20">
        <v>9</v>
      </c>
      <c r="K103" s="20">
        <v>4</v>
      </c>
      <c r="L103" s="20">
        <v>5</v>
      </c>
      <c r="M103" s="26">
        <v>206.42</v>
      </c>
      <c r="N103" s="21">
        <v>93.52</v>
      </c>
      <c r="O103" s="21">
        <f>M103-N103</f>
        <v>112.89999999999999</v>
      </c>
      <c r="P103" s="26">
        <f>M103*1.2*32085</f>
        <v>7947582.8399999989</v>
      </c>
      <c r="Q103" s="21">
        <f>Q104</f>
        <v>7947582.8399999999</v>
      </c>
      <c r="R103" s="26">
        <f t="shared" si="42"/>
        <v>4371170.5619999999</v>
      </c>
      <c r="S103" s="21">
        <f t="shared" ref="S103:V103" si="50">S104</f>
        <v>7550203.6979999999</v>
      </c>
      <c r="T103" s="21">
        <f t="shared" si="50"/>
        <v>7550203.7000000002</v>
      </c>
      <c r="U103" s="21">
        <f t="shared" si="50"/>
        <v>397379.13999999966</v>
      </c>
      <c r="V103" s="21">
        <f t="shared" si="50"/>
        <v>397379.14</v>
      </c>
    </row>
    <row r="104" spans="1:22" s="4" customFormat="1" ht="25.5" x14ac:dyDescent="0.25">
      <c r="A104" s="19" t="s">
        <v>334</v>
      </c>
      <c r="B104" s="62" t="s">
        <v>92</v>
      </c>
      <c r="C104" s="35" t="s">
        <v>93</v>
      </c>
      <c r="D104" s="24">
        <v>41624</v>
      </c>
      <c r="E104" s="25" t="s">
        <v>74</v>
      </c>
      <c r="F104" s="25" t="s">
        <v>139</v>
      </c>
      <c r="G104" s="20">
        <v>18</v>
      </c>
      <c r="H104" s="20">
        <v>18</v>
      </c>
      <c r="I104" s="21">
        <v>206.42</v>
      </c>
      <c r="J104" s="20">
        <v>9</v>
      </c>
      <c r="K104" s="20">
        <v>4</v>
      </c>
      <c r="L104" s="20">
        <v>5</v>
      </c>
      <c r="M104" s="26">
        <v>206.42</v>
      </c>
      <c r="N104" s="21">
        <v>93.52</v>
      </c>
      <c r="O104" s="21">
        <f>M104-N104</f>
        <v>112.89999999999999</v>
      </c>
      <c r="P104" s="21"/>
      <c r="Q104" s="21">
        <v>7947582.8399999999</v>
      </c>
      <c r="R104" s="26">
        <f t="shared" si="42"/>
        <v>4371170.5619999999</v>
      </c>
      <c r="S104" s="21">
        <f>Q104*0.95</f>
        <v>7550203.6979999999</v>
      </c>
      <c r="T104" s="21">
        <v>7550203.7000000002</v>
      </c>
      <c r="U104" s="21">
        <f>Q104-T104</f>
        <v>397379.13999999966</v>
      </c>
      <c r="V104" s="21">
        <v>397379.14</v>
      </c>
    </row>
    <row r="105" spans="1:22" s="4" customFormat="1" ht="30" customHeight="1" x14ac:dyDescent="0.25">
      <c r="A105" s="79" t="s">
        <v>40</v>
      </c>
      <c r="B105" s="80"/>
      <c r="C105" s="19" t="s">
        <v>21</v>
      </c>
      <c r="D105" s="19" t="s">
        <v>21</v>
      </c>
      <c r="E105" s="19" t="s">
        <v>21</v>
      </c>
      <c r="F105" s="19" t="s">
        <v>21</v>
      </c>
      <c r="G105" s="20">
        <f t="shared" ref="G105:V105" si="51">SUM(G106:G114)</f>
        <v>207</v>
      </c>
      <c r="H105" s="20">
        <f t="shared" si="51"/>
        <v>207</v>
      </c>
      <c r="I105" s="21">
        <f t="shared" si="51"/>
        <v>2615.2200000000003</v>
      </c>
      <c r="J105" s="20">
        <f t="shared" si="51"/>
        <v>81</v>
      </c>
      <c r="K105" s="20">
        <f t="shared" si="51"/>
        <v>29</v>
      </c>
      <c r="L105" s="20">
        <f t="shared" si="51"/>
        <v>52</v>
      </c>
      <c r="M105" s="21">
        <f t="shared" si="51"/>
        <v>2615.2200000000003</v>
      </c>
      <c r="N105" s="21">
        <f t="shared" si="51"/>
        <v>942.7</v>
      </c>
      <c r="O105" s="21">
        <f t="shared" si="51"/>
        <v>1672.52</v>
      </c>
      <c r="P105" s="21">
        <f t="shared" si="51"/>
        <v>0</v>
      </c>
      <c r="Q105" s="21">
        <f t="shared" si="51"/>
        <v>100691200.44000001</v>
      </c>
      <c r="R105" s="21">
        <f t="shared" si="51"/>
        <v>55380160.241999999</v>
      </c>
      <c r="S105" s="21">
        <f t="shared" si="51"/>
        <v>95656640.417999983</v>
      </c>
      <c r="T105" s="21">
        <f t="shared" si="51"/>
        <v>95656640.419999987</v>
      </c>
      <c r="U105" s="21">
        <f t="shared" si="51"/>
        <v>5034560.0199999996</v>
      </c>
      <c r="V105" s="21">
        <f t="shared" si="51"/>
        <v>5034560.0200000005</v>
      </c>
    </row>
    <row r="106" spans="1:22" s="4" customFormat="1" ht="27.6" customHeight="1" x14ac:dyDescent="0.25">
      <c r="A106" s="19" t="s">
        <v>335</v>
      </c>
      <c r="B106" s="57" t="s">
        <v>463</v>
      </c>
      <c r="C106" s="30">
        <v>67</v>
      </c>
      <c r="D106" s="24">
        <v>41027</v>
      </c>
      <c r="E106" s="25" t="s">
        <v>74</v>
      </c>
      <c r="F106" s="25" t="s">
        <v>139</v>
      </c>
      <c r="G106" s="20">
        <v>7</v>
      </c>
      <c r="H106" s="20">
        <v>7</v>
      </c>
      <c r="I106" s="21">
        <v>212.74</v>
      </c>
      <c r="J106" s="20">
        <v>4</v>
      </c>
      <c r="K106" s="20">
        <v>0</v>
      </c>
      <c r="L106" s="20">
        <v>4</v>
      </c>
      <c r="M106" s="26">
        <v>212.74</v>
      </c>
      <c r="N106" s="21">
        <v>0</v>
      </c>
      <c r="O106" s="21">
        <v>212.74</v>
      </c>
      <c r="P106" s="21"/>
      <c r="Q106" s="21">
        <v>8190915.4800000004</v>
      </c>
      <c r="R106" s="26">
        <f t="shared" ref="R106:R114" si="52">M106*32085*0.66</f>
        <v>4505003.5140000004</v>
      </c>
      <c r="S106" s="21">
        <f t="shared" ref="S106:S114" si="53">Q106*0.95</f>
        <v>7781369.7060000002</v>
      </c>
      <c r="T106" s="21">
        <v>7781369.71</v>
      </c>
      <c r="U106" s="21">
        <f t="shared" ref="U106:U114" si="54">Q106-T106</f>
        <v>409545.77000000048</v>
      </c>
      <c r="V106" s="21">
        <v>409545.77</v>
      </c>
    </row>
    <row r="107" spans="1:22" s="4" customFormat="1" ht="27" customHeight="1" x14ac:dyDescent="0.25">
      <c r="A107" s="29" t="s">
        <v>336</v>
      </c>
      <c r="B107" s="65" t="s">
        <v>140</v>
      </c>
      <c r="C107" s="19">
        <v>63</v>
      </c>
      <c r="D107" s="24">
        <v>41027</v>
      </c>
      <c r="E107" s="25" t="s">
        <v>74</v>
      </c>
      <c r="F107" s="25" t="s">
        <v>139</v>
      </c>
      <c r="G107" s="20">
        <v>14</v>
      </c>
      <c r="H107" s="20">
        <v>14</v>
      </c>
      <c r="I107" s="21">
        <v>237.9</v>
      </c>
      <c r="J107" s="20">
        <v>6</v>
      </c>
      <c r="K107" s="20">
        <v>4</v>
      </c>
      <c r="L107" s="20">
        <v>2</v>
      </c>
      <c r="M107" s="21">
        <v>237.9</v>
      </c>
      <c r="N107" s="21">
        <v>157.6</v>
      </c>
      <c r="O107" s="21">
        <v>80.3</v>
      </c>
      <c r="P107" s="21"/>
      <c r="Q107" s="21">
        <v>9159625.8000000007</v>
      </c>
      <c r="R107" s="26">
        <f t="shared" si="52"/>
        <v>5037794.1900000004</v>
      </c>
      <c r="S107" s="21">
        <f t="shared" si="53"/>
        <v>8701644.5099999998</v>
      </c>
      <c r="T107" s="21">
        <v>8701644.5099999998</v>
      </c>
      <c r="U107" s="21">
        <f t="shared" si="54"/>
        <v>457981.29000000097</v>
      </c>
      <c r="V107" s="21">
        <v>457981.29</v>
      </c>
    </row>
    <row r="108" spans="1:22" s="4" customFormat="1" ht="27" customHeight="1" x14ac:dyDescent="0.25">
      <c r="A108" s="29" t="s">
        <v>337</v>
      </c>
      <c r="B108" s="65" t="s">
        <v>169</v>
      </c>
      <c r="C108" s="35" t="s">
        <v>170</v>
      </c>
      <c r="D108" s="24">
        <v>41027</v>
      </c>
      <c r="E108" s="25" t="s">
        <v>74</v>
      </c>
      <c r="F108" s="25" t="s">
        <v>139</v>
      </c>
      <c r="G108" s="20">
        <v>4</v>
      </c>
      <c r="H108" s="20">
        <v>4</v>
      </c>
      <c r="I108" s="21">
        <v>91</v>
      </c>
      <c r="J108" s="20">
        <v>2</v>
      </c>
      <c r="K108" s="20">
        <v>1</v>
      </c>
      <c r="L108" s="20">
        <v>1</v>
      </c>
      <c r="M108" s="21">
        <v>91</v>
      </c>
      <c r="N108" s="21">
        <v>45.5</v>
      </c>
      <c r="O108" s="21">
        <f>M108-N108</f>
        <v>45.5</v>
      </c>
      <c r="P108" s="21"/>
      <c r="Q108" s="21">
        <v>3503682</v>
      </c>
      <c r="R108" s="26">
        <f t="shared" si="52"/>
        <v>1927025.1</v>
      </c>
      <c r="S108" s="21">
        <f t="shared" si="53"/>
        <v>3328497.9</v>
      </c>
      <c r="T108" s="21">
        <v>3328497.9</v>
      </c>
      <c r="U108" s="21">
        <f t="shared" si="54"/>
        <v>175184.10000000009</v>
      </c>
      <c r="V108" s="21">
        <v>175184.1</v>
      </c>
    </row>
    <row r="109" spans="1:22" s="4" customFormat="1" ht="27" customHeight="1" x14ac:dyDescent="0.25">
      <c r="A109" s="29" t="s">
        <v>338</v>
      </c>
      <c r="B109" s="65" t="s">
        <v>141</v>
      </c>
      <c r="C109" s="19">
        <v>65</v>
      </c>
      <c r="D109" s="24">
        <v>41027</v>
      </c>
      <c r="E109" s="25" t="s">
        <v>74</v>
      </c>
      <c r="F109" s="25" t="s">
        <v>139</v>
      </c>
      <c r="G109" s="20">
        <v>16</v>
      </c>
      <c r="H109" s="20">
        <v>16</v>
      </c>
      <c r="I109" s="21">
        <v>343.6</v>
      </c>
      <c r="J109" s="20">
        <v>11</v>
      </c>
      <c r="K109" s="20">
        <v>10</v>
      </c>
      <c r="L109" s="20">
        <v>1</v>
      </c>
      <c r="M109" s="21">
        <v>343.6</v>
      </c>
      <c r="N109" s="21">
        <v>300.8</v>
      </c>
      <c r="O109" s="21">
        <v>42.8</v>
      </c>
      <c r="P109" s="21"/>
      <c r="Q109" s="21">
        <v>13229287.199999999</v>
      </c>
      <c r="R109" s="26">
        <f t="shared" si="52"/>
        <v>7276107.96</v>
      </c>
      <c r="S109" s="21">
        <f t="shared" si="53"/>
        <v>12567822.839999998</v>
      </c>
      <c r="T109" s="21">
        <v>12567822.84</v>
      </c>
      <c r="U109" s="21">
        <f t="shared" si="54"/>
        <v>661464.3599999994</v>
      </c>
      <c r="V109" s="21">
        <v>661464.36</v>
      </c>
    </row>
    <row r="110" spans="1:22" s="4" customFormat="1" ht="27" customHeight="1" x14ac:dyDescent="0.25">
      <c r="A110" s="29" t="s">
        <v>339</v>
      </c>
      <c r="B110" s="57" t="s">
        <v>462</v>
      </c>
      <c r="C110" s="30">
        <v>11</v>
      </c>
      <c r="D110" s="24">
        <v>42936</v>
      </c>
      <c r="E110" s="25" t="s">
        <v>74</v>
      </c>
      <c r="F110" s="25" t="s">
        <v>139</v>
      </c>
      <c r="G110" s="20">
        <v>37</v>
      </c>
      <c r="H110" s="20">
        <v>37</v>
      </c>
      <c r="I110" s="21">
        <v>385</v>
      </c>
      <c r="J110" s="20">
        <v>11</v>
      </c>
      <c r="K110" s="20">
        <v>6</v>
      </c>
      <c r="L110" s="20">
        <v>5</v>
      </c>
      <c r="M110" s="26">
        <v>385</v>
      </c>
      <c r="N110" s="21">
        <v>213.6</v>
      </c>
      <c r="O110" s="21">
        <v>171.4</v>
      </c>
      <c r="P110" s="21"/>
      <c r="Q110" s="21">
        <v>14823270</v>
      </c>
      <c r="R110" s="26">
        <f>M110*32085*0.66</f>
        <v>8152798.5</v>
      </c>
      <c r="S110" s="21">
        <f>Q110*0.95</f>
        <v>14082106.5</v>
      </c>
      <c r="T110" s="21">
        <v>14082106.5</v>
      </c>
      <c r="U110" s="21">
        <f>Q110-T110</f>
        <v>741163.5</v>
      </c>
      <c r="V110" s="21">
        <v>741163.5</v>
      </c>
    </row>
    <row r="111" spans="1:22" s="4" customFormat="1" ht="25.5" x14ac:dyDescent="0.25">
      <c r="A111" s="29" t="s">
        <v>340</v>
      </c>
      <c r="B111" s="57" t="s">
        <v>461</v>
      </c>
      <c r="C111" s="30">
        <v>69</v>
      </c>
      <c r="D111" s="24">
        <v>41027</v>
      </c>
      <c r="E111" s="25" t="s">
        <v>74</v>
      </c>
      <c r="F111" s="25" t="s">
        <v>139</v>
      </c>
      <c r="G111" s="20">
        <v>54</v>
      </c>
      <c r="H111" s="20">
        <v>54</v>
      </c>
      <c r="I111" s="21">
        <v>371.41</v>
      </c>
      <c r="J111" s="20">
        <v>18</v>
      </c>
      <c r="K111" s="20">
        <v>3</v>
      </c>
      <c r="L111" s="20">
        <v>15</v>
      </c>
      <c r="M111" s="26">
        <v>371.41</v>
      </c>
      <c r="N111" s="21">
        <v>68.2</v>
      </c>
      <c r="O111" s="21">
        <v>303.20999999999998</v>
      </c>
      <c r="P111" s="21"/>
      <c r="Q111" s="21">
        <v>14300027.82</v>
      </c>
      <c r="R111" s="26">
        <f>M111*32085*0.66</f>
        <v>7865015.3010000009</v>
      </c>
      <c r="S111" s="21">
        <f t="shared" si="53"/>
        <v>13585026.429</v>
      </c>
      <c r="T111" s="21">
        <v>13585026.43</v>
      </c>
      <c r="U111" s="21">
        <f t="shared" si="54"/>
        <v>715001.3900000006</v>
      </c>
      <c r="V111" s="21">
        <v>715001.39</v>
      </c>
    </row>
    <row r="112" spans="1:22" s="4" customFormat="1" ht="28.15" customHeight="1" x14ac:dyDescent="0.25">
      <c r="A112" s="29" t="s">
        <v>341</v>
      </c>
      <c r="B112" s="57" t="s">
        <v>460</v>
      </c>
      <c r="C112" s="30">
        <v>71</v>
      </c>
      <c r="D112" s="24">
        <v>41027</v>
      </c>
      <c r="E112" s="25" t="s">
        <v>74</v>
      </c>
      <c r="F112" s="25" t="s">
        <v>139</v>
      </c>
      <c r="G112" s="20">
        <v>18</v>
      </c>
      <c r="H112" s="20">
        <v>18</v>
      </c>
      <c r="I112" s="21">
        <v>270</v>
      </c>
      <c r="J112" s="20">
        <v>8</v>
      </c>
      <c r="K112" s="20">
        <v>5</v>
      </c>
      <c r="L112" s="20">
        <v>3</v>
      </c>
      <c r="M112" s="26">
        <v>270</v>
      </c>
      <c r="N112" s="21">
        <v>157</v>
      </c>
      <c r="O112" s="21">
        <v>113</v>
      </c>
      <c r="P112" s="21"/>
      <c r="Q112" s="21">
        <v>10395540</v>
      </c>
      <c r="R112" s="26">
        <f>M112*32085*0.66</f>
        <v>5717547</v>
      </c>
      <c r="S112" s="21">
        <f t="shared" si="53"/>
        <v>9875763</v>
      </c>
      <c r="T112" s="21">
        <v>9875763</v>
      </c>
      <c r="U112" s="21">
        <f t="shared" si="54"/>
        <v>519777</v>
      </c>
      <c r="V112" s="21">
        <v>519777</v>
      </c>
    </row>
    <row r="113" spans="1:22" s="4" customFormat="1" ht="27.6" customHeight="1" x14ac:dyDescent="0.25">
      <c r="A113" s="29" t="s">
        <v>342</v>
      </c>
      <c r="B113" s="65" t="s">
        <v>75</v>
      </c>
      <c r="C113" s="30">
        <v>3</v>
      </c>
      <c r="D113" s="24">
        <v>42468</v>
      </c>
      <c r="E113" s="25" t="s">
        <v>74</v>
      </c>
      <c r="F113" s="25" t="s">
        <v>139</v>
      </c>
      <c r="G113" s="20">
        <v>9</v>
      </c>
      <c r="H113" s="20">
        <v>9</v>
      </c>
      <c r="I113" s="21">
        <v>178.46</v>
      </c>
      <c r="J113" s="20">
        <v>3</v>
      </c>
      <c r="K113" s="20">
        <v>0</v>
      </c>
      <c r="L113" s="20">
        <v>3</v>
      </c>
      <c r="M113" s="26">
        <v>178.46</v>
      </c>
      <c r="N113" s="21">
        <v>0</v>
      </c>
      <c r="O113" s="21">
        <v>178.46</v>
      </c>
      <c r="P113" s="21"/>
      <c r="Q113" s="21">
        <v>6871066.9199999999</v>
      </c>
      <c r="R113" s="26">
        <f>M113*32085*0.66</f>
        <v>3779086.8060000003</v>
      </c>
      <c r="S113" s="21">
        <f t="shared" si="53"/>
        <v>6527513.574</v>
      </c>
      <c r="T113" s="21">
        <v>6527513.5700000003</v>
      </c>
      <c r="U113" s="21">
        <f t="shared" si="54"/>
        <v>343553.34999999963</v>
      </c>
      <c r="V113" s="21">
        <v>343553.35</v>
      </c>
    </row>
    <row r="114" spans="1:22" s="4" customFormat="1" ht="27.6" customHeight="1" x14ac:dyDescent="0.25">
      <c r="A114" s="29" t="s">
        <v>343</v>
      </c>
      <c r="B114" s="65" t="s">
        <v>76</v>
      </c>
      <c r="C114" s="30">
        <v>72</v>
      </c>
      <c r="D114" s="24">
        <v>41027</v>
      </c>
      <c r="E114" s="25" t="s">
        <v>74</v>
      </c>
      <c r="F114" s="25" t="s">
        <v>139</v>
      </c>
      <c r="G114" s="20">
        <v>48</v>
      </c>
      <c r="H114" s="20">
        <v>48</v>
      </c>
      <c r="I114" s="21">
        <v>525.11</v>
      </c>
      <c r="J114" s="20">
        <v>18</v>
      </c>
      <c r="K114" s="20">
        <v>0</v>
      </c>
      <c r="L114" s="20">
        <v>18</v>
      </c>
      <c r="M114" s="26">
        <v>525.11</v>
      </c>
      <c r="N114" s="21">
        <v>0</v>
      </c>
      <c r="O114" s="21">
        <v>525.11</v>
      </c>
      <c r="P114" s="21"/>
      <c r="Q114" s="21">
        <v>20217785.219999999</v>
      </c>
      <c r="R114" s="26">
        <f t="shared" si="52"/>
        <v>11119781.871000001</v>
      </c>
      <c r="S114" s="21">
        <f t="shared" si="53"/>
        <v>19206895.958999999</v>
      </c>
      <c r="T114" s="21">
        <v>19206895.960000001</v>
      </c>
      <c r="U114" s="21">
        <f t="shared" si="54"/>
        <v>1010889.2599999979</v>
      </c>
      <c r="V114" s="21">
        <v>1010889.26</v>
      </c>
    </row>
    <row r="115" spans="1:22" s="4" customFormat="1" ht="30.6" customHeight="1" x14ac:dyDescent="0.25">
      <c r="A115" s="79" t="s">
        <v>61</v>
      </c>
      <c r="B115" s="80"/>
      <c r="C115" s="19" t="s">
        <v>21</v>
      </c>
      <c r="D115" s="19" t="s">
        <v>21</v>
      </c>
      <c r="E115" s="19" t="s">
        <v>21</v>
      </c>
      <c r="F115" s="19" t="s">
        <v>21</v>
      </c>
      <c r="G115" s="20">
        <f t="shared" ref="G115:O115" si="55">SUM(G116:G134)</f>
        <v>485</v>
      </c>
      <c r="H115" s="20">
        <f t="shared" si="55"/>
        <v>485</v>
      </c>
      <c r="I115" s="21">
        <f t="shared" si="55"/>
        <v>5437.2500000000009</v>
      </c>
      <c r="J115" s="20">
        <f t="shared" si="55"/>
        <v>173</v>
      </c>
      <c r="K115" s="20">
        <f t="shared" si="55"/>
        <v>87</v>
      </c>
      <c r="L115" s="20">
        <f t="shared" si="55"/>
        <v>86</v>
      </c>
      <c r="M115" s="21">
        <f t="shared" si="55"/>
        <v>5437.2500000000009</v>
      </c>
      <c r="N115" s="21">
        <f t="shared" si="55"/>
        <v>2592.65</v>
      </c>
      <c r="O115" s="21">
        <f t="shared" si="55"/>
        <v>2844.5999999999995</v>
      </c>
      <c r="P115" s="26">
        <f>M115*1.2*36000</f>
        <v>234889200.00000003</v>
      </c>
      <c r="Q115" s="21">
        <f t="shared" ref="Q115:V115" si="56">SUM(Q116:Q134)</f>
        <v>234889200</v>
      </c>
      <c r="R115" s="21">
        <f t="shared" si="56"/>
        <v>124852733.18099999</v>
      </c>
      <c r="S115" s="21">
        <f t="shared" si="56"/>
        <v>223144739.99999997</v>
      </c>
      <c r="T115" s="21">
        <f t="shared" si="56"/>
        <v>223144739.99999997</v>
      </c>
      <c r="U115" s="21">
        <f t="shared" si="56"/>
        <v>11744460</v>
      </c>
      <c r="V115" s="21">
        <f t="shared" si="56"/>
        <v>11744460.000000002</v>
      </c>
    </row>
    <row r="116" spans="1:22" s="4" customFormat="1" ht="29.45" customHeight="1" x14ac:dyDescent="0.25">
      <c r="A116" s="19" t="s">
        <v>344</v>
      </c>
      <c r="B116" s="62" t="s">
        <v>473</v>
      </c>
      <c r="C116" s="35" t="s">
        <v>204</v>
      </c>
      <c r="D116" s="24">
        <v>42228</v>
      </c>
      <c r="E116" s="25" t="s">
        <v>74</v>
      </c>
      <c r="F116" s="25" t="s">
        <v>139</v>
      </c>
      <c r="G116" s="20">
        <v>2</v>
      </c>
      <c r="H116" s="20">
        <v>2</v>
      </c>
      <c r="I116" s="21">
        <v>63.97</v>
      </c>
      <c r="J116" s="20">
        <v>2</v>
      </c>
      <c r="K116" s="20">
        <v>1</v>
      </c>
      <c r="L116" s="20">
        <v>1</v>
      </c>
      <c r="M116" s="21">
        <v>63.97</v>
      </c>
      <c r="N116" s="21">
        <v>39.81</v>
      </c>
      <c r="O116" s="21">
        <f>M116-N116</f>
        <v>24.159999999999997</v>
      </c>
      <c r="P116" s="21"/>
      <c r="Q116" s="21">
        <v>2763504</v>
      </c>
      <c r="R116" s="26">
        <f>M116*36000*0.66</f>
        <v>1519927.2000000002</v>
      </c>
      <c r="S116" s="21">
        <f t="shared" ref="S116:S126" si="57">Q116*0.95</f>
        <v>2625328.7999999998</v>
      </c>
      <c r="T116" s="21">
        <v>2625328.7999999998</v>
      </c>
      <c r="U116" s="21">
        <f t="shared" ref="U116:U126" si="58">Q116-T116</f>
        <v>138175.20000000019</v>
      </c>
      <c r="V116" s="21">
        <v>138175.20000000001</v>
      </c>
    </row>
    <row r="117" spans="1:22" s="4" customFormat="1" ht="29.45" customHeight="1" x14ac:dyDescent="0.25">
      <c r="A117" s="29" t="s">
        <v>345</v>
      </c>
      <c r="B117" s="62" t="s">
        <v>156</v>
      </c>
      <c r="C117" s="35" t="s">
        <v>157</v>
      </c>
      <c r="D117" s="24">
        <v>41661</v>
      </c>
      <c r="E117" s="25" t="s">
        <v>37</v>
      </c>
      <c r="F117" s="25" t="s">
        <v>74</v>
      </c>
      <c r="G117" s="20">
        <v>17</v>
      </c>
      <c r="H117" s="20">
        <v>17</v>
      </c>
      <c r="I117" s="21">
        <v>268.77999999999997</v>
      </c>
      <c r="J117" s="20">
        <v>7</v>
      </c>
      <c r="K117" s="20">
        <v>5</v>
      </c>
      <c r="L117" s="20">
        <v>2</v>
      </c>
      <c r="M117" s="21">
        <v>268.77999999999997</v>
      </c>
      <c r="N117" s="21">
        <v>219.51</v>
      </c>
      <c r="O117" s="21">
        <v>49.27</v>
      </c>
      <c r="P117" s="21"/>
      <c r="Q117" s="21">
        <v>11611296</v>
      </c>
      <c r="R117" s="26">
        <f>M117*36000*0.66</f>
        <v>6386212.7999999989</v>
      </c>
      <c r="S117" s="21">
        <f>Q117*0.95</f>
        <v>11030731.199999999</v>
      </c>
      <c r="T117" s="21">
        <v>11030731.199999999</v>
      </c>
      <c r="U117" s="21">
        <f>(Q117-T117)</f>
        <v>580564.80000000075</v>
      </c>
      <c r="V117" s="21">
        <v>580564.80000000005</v>
      </c>
    </row>
    <row r="118" spans="1:22" s="4" customFormat="1" ht="30" customHeight="1" x14ac:dyDescent="0.25">
      <c r="A118" s="29" t="s">
        <v>346</v>
      </c>
      <c r="B118" s="65" t="s">
        <v>459</v>
      </c>
      <c r="C118" s="30" t="s">
        <v>63</v>
      </c>
      <c r="D118" s="24">
        <v>41234</v>
      </c>
      <c r="E118" s="25" t="s">
        <v>24</v>
      </c>
      <c r="F118" s="25" t="s">
        <v>37</v>
      </c>
      <c r="G118" s="20">
        <v>28</v>
      </c>
      <c r="H118" s="20">
        <v>28</v>
      </c>
      <c r="I118" s="21">
        <v>267.76</v>
      </c>
      <c r="J118" s="20">
        <v>10</v>
      </c>
      <c r="K118" s="20">
        <v>8</v>
      </c>
      <c r="L118" s="20">
        <v>2</v>
      </c>
      <c r="M118" s="26">
        <v>267.76</v>
      </c>
      <c r="N118" s="21">
        <v>200.36</v>
      </c>
      <c r="O118" s="21">
        <v>67.400000000000006</v>
      </c>
      <c r="P118" s="21"/>
      <c r="Q118" s="21">
        <v>11567232</v>
      </c>
      <c r="R118" s="26">
        <f>M118*32085*0.66</f>
        <v>5670112.5360000003</v>
      </c>
      <c r="S118" s="21">
        <f>Q118*0.95</f>
        <v>10988870.4</v>
      </c>
      <c r="T118" s="21">
        <v>10988870.4</v>
      </c>
      <c r="U118" s="21">
        <f>(Q118-T118)</f>
        <v>578361.59999999963</v>
      </c>
      <c r="V118" s="21">
        <v>578361.59999999998</v>
      </c>
    </row>
    <row r="119" spans="1:22" s="4" customFormat="1" ht="27" customHeight="1" x14ac:dyDescent="0.25">
      <c r="A119" s="29" t="s">
        <v>347</v>
      </c>
      <c r="B119" s="62" t="s">
        <v>158</v>
      </c>
      <c r="C119" s="35" t="s">
        <v>159</v>
      </c>
      <c r="D119" s="24">
        <v>41479</v>
      </c>
      <c r="E119" s="25" t="s">
        <v>74</v>
      </c>
      <c r="F119" s="25" t="s">
        <v>139</v>
      </c>
      <c r="G119" s="20">
        <v>24</v>
      </c>
      <c r="H119" s="20">
        <v>24</v>
      </c>
      <c r="I119" s="21">
        <v>269</v>
      </c>
      <c r="J119" s="20">
        <v>9</v>
      </c>
      <c r="K119" s="20">
        <v>6</v>
      </c>
      <c r="L119" s="20">
        <v>3</v>
      </c>
      <c r="M119" s="21">
        <v>269</v>
      </c>
      <c r="N119" s="21">
        <v>168.84</v>
      </c>
      <c r="O119" s="21">
        <f>M119-N119</f>
        <v>100.16</v>
      </c>
      <c r="P119" s="21"/>
      <c r="Q119" s="21">
        <v>11620800</v>
      </c>
      <c r="R119" s="26">
        <f>M119*36000*0.66</f>
        <v>6391440</v>
      </c>
      <c r="S119" s="21">
        <f>Q119*0.95</f>
        <v>11039760</v>
      </c>
      <c r="T119" s="21">
        <v>11039760</v>
      </c>
      <c r="U119" s="21">
        <f>Q119-T119</f>
        <v>581040</v>
      </c>
      <c r="V119" s="21">
        <v>581040</v>
      </c>
    </row>
    <row r="120" spans="1:22" s="4" customFormat="1" ht="28.9" customHeight="1" x14ac:dyDescent="0.25">
      <c r="A120" s="29" t="s">
        <v>348</v>
      </c>
      <c r="B120" s="65" t="s">
        <v>457</v>
      </c>
      <c r="C120" s="30" t="s">
        <v>62</v>
      </c>
      <c r="D120" s="24">
        <v>41123</v>
      </c>
      <c r="E120" s="25" t="s">
        <v>24</v>
      </c>
      <c r="F120" s="25" t="s">
        <v>37</v>
      </c>
      <c r="G120" s="20">
        <v>31</v>
      </c>
      <c r="H120" s="20">
        <v>31</v>
      </c>
      <c r="I120" s="21">
        <v>389.71</v>
      </c>
      <c r="J120" s="20">
        <v>14</v>
      </c>
      <c r="K120" s="20">
        <v>12</v>
      </c>
      <c r="L120" s="20">
        <v>2</v>
      </c>
      <c r="M120" s="26">
        <v>389.71</v>
      </c>
      <c r="N120" s="21">
        <v>295.93</v>
      </c>
      <c r="O120" s="21">
        <v>93.78</v>
      </c>
      <c r="P120" s="21"/>
      <c r="Q120" s="21">
        <v>16835472</v>
      </c>
      <c r="R120" s="26">
        <f>M120*32085*0.66</f>
        <v>8252537.9309999999</v>
      </c>
      <c r="S120" s="21">
        <f>Q120*0.95</f>
        <v>15993698.399999999</v>
      </c>
      <c r="T120" s="21">
        <v>15993698.4</v>
      </c>
      <c r="U120" s="21">
        <f>(Q120-T120)</f>
        <v>841773.59999999963</v>
      </c>
      <c r="V120" s="21">
        <v>841773.6</v>
      </c>
    </row>
    <row r="121" spans="1:22" s="4" customFormat="1" ht="29.45" customHeight="1" x14ac:dyDescent="0.25">
      <c r="A121" s="29" t="s">
        <v>349</v>
      </c>
      <c r="B121" s="57" t="s">
        <v>458</v>
      </c>
      <c r="C121" s="27" t="s">
        <v>28</v>
      </c>
      <c r="D121" s="24">
        <v>41099</v>
      </c>
      <c r="E121" s="25" t="s">
        <v>24</v>
      </c>
      <c r="F121" s="25" t="s">
        <v>37</v>
      </c>
      <c r="G121" s="20">
        <v>18</v>
      </c>
      <c r="H121" s="20">
        <v>18</v>
      </c>
      <c r="I121" s="21">
        <v>199.33</v>
      </c>
      <c r="J121" s="20">
        <v>4</v>
      </c>
      <c r="K121" s="20">
        <v>3</v>
      </c>
      <c r="L121" s="20">
        <v>1</v>
      </c>
      <c r="M121" s="26">
        <v>199.33</v>
      </c>
      <c r="N121" s="21">
        <v>50.04</v>
      </c>
      <c r="O121" s="21">
        <v>149.29</v>
      </c>
      <c r="P121" s="21"/>
      <c r="Q121" s="21">
        <v>8611056</v>
      </c>
      <c r="R121" s="26">
        <f>M121*32085*0.66</f>
        <v>4221032.0130000003</v>
      </c>
      <c r="S121" s="21">
        <f>Q121*0.95</f>
        <v>8180503.1999999993</v>
      </c>
      <c r="T121" s="21">
        <v>8180503.2000000002</v>
      </c>
      <c r="U121" s="21">
        <f>(Q121-T121)</f>
        <v>430552.79999999981</v>
      </c>
      <c r="V121" s="21">
        <v>430552.8</v>
      </c>
    </row>
    <row r="122" spans="1:22" s="4" customFormat="1" ht="30" customHeight="1" x14ac:dyDescent="0.25">
      <c r="A122" s="29" t="s">
        <v>350</v>
      </c>
      <c r="B122" s="65" t="s">
        <v>114</v>
      </c>
      <c r="C122" s="35" t="s">
        <v>115</v>
      </c>
      <c r="D122" s="24">
        <v>41297</v>
      </c>
      <c r="E122" s="25" t="s">
        <v>74</v>
      </c>
      <c r="F122" s="25" t="s">
        <v>139</v>
      </c>
      <c r="G122" s="20">
        <v>43</v>
      </c>
      <c r="H122" s="20">
        <v>43</v>
      </c>
      <c r="I122" s="21">
        <v>454.02</v>
      </c>
      <c r="J122" s="20">
        <v>15</v>
      </c>
      <c r="K122" s="20">
        <v>4</v>
      </c>
      <c r="L122" s="20">
        <v>11</v>
      </c>
      <c r="M122" s="26">
        <v>454.02</v>
      </c>
      <c r="N122" s="21">
        <v>106.17</v>
      </c>
      <c r="O122" s="21">
        <f>M122-N122</f>
        <v>347.84999999999997</v>
      </c>
      <c r="P122" s="21"/>
      <c r="Q122" s="21">
        <v>19613664</v>
      </c>
      <c r="R122" s="26">
        <f>M122*36000*0.66</f>
        <v>10787515.200000001</v>
      </c>
      <c r="S122" s="21">
        <f t="shared" si="57"/>
        <v>18632980.800000001</v>
      </c>
      <c r="T122" s="21">
        <v>18632980.800000001</v>
      </c>
      <c r="U122" s="21">
        <f t="shared" si="58"/>
        <v>980683.19999999925</v>
      </c>
      <c r="V122" s="21">
        <v>980683.2</v>
      </c>
    </row>
    <row r="123" spans="1:22" s="4" customFormat="1" ht="28.9" customHeight="1" x14ac:dyDescent="0.25">
      <c r="A123" s="29" t="s">
        <v>351</v>
      </c>
      <c r="B123" s="62" t="s">
        <v>160</v>
      </c>
      <c r="C123" s="35" t="s">
        <v>161</v>
      </c>
      <c r="D123" s="24">
        <v>42016</v>
      </c>
      <c r="E123" s="25" t="s">
        <v>74</v>
      </c>
      <c r="F123" s="25" t="s">
        <v>139</v>
      </c>
      <c r="G123" s="20">
        <v>10</v>
      </c>
      <c r="H123" s="20">
        <v>10</v>
      </c>
      <c r="I123" s="21">
        <v>106.94</v>
      </c>
      <c r="J123" s="20">
        <v>4</v>
      </c>
      <c r="K123" s="20">
        <v>3</v>
      </c>
      <c r="L123" s="20">
        <v>1</v>
      </c>
      <c r="M123" s="21">
        <v>106.94</v>
      </c>
      <c r="N123" s="21">
        <f>M123-O123</f>
        <v>77.33</v>
      </c>
      <c r="O123" s="21">
        <v>29.61</v>
      </c>
      <c r="P123" s="21"/>
      <c r="Q123" s="21">
        <v>4619808</v>
      </c>
      <c r="R123" s="26">
        <f t="shared" ref="R123:R126" si="59">M123*36000*0.66</f>
        <v>2540894.4</v>
      </c>
      <c r="S123" s="21">
        <f t="shared" si="57"/>
        <v>4388817.5999999996</v>
      </c>
      <c r="T123" s="21">
        <v>4388817.5999999996</v>
      </c>
      <c r="U123" s="21">
        <f t="shared" si="58"/>
        <v>230990.40000000037</v>
      </c>
      <c r="V123" s="21">
        <v>230990.4</v>
      </c>
    </row>
    <row r="124" spans="1:22" s="4" customFormat="1" ht="29.45" customHeight="1" x14ac:dyDescent="0.25">
      <c r="A124" s="29" t="s">
        <v>352</v>
      </c>
      <c r="B124" s="62" t="s">
        <v>162</v>
      </c>
      <c r="C124" s="35" t="s">
        <v>163</v>
      </c>
      <c r="D124" s="24">
        <v>41730</v>
      </c>
      <c r="E124" s="25" t="s">
        <v>74</v>
      </c>
      <c r="F124" s="25" t="s">
        <v>139</v>
      </c>
      <c r="G124" s="20">
        <v>43</v>
      </c>
      <c r="H124" s="20">
        <v>43</v>
      </c>
      <c r="I124" s="21">
        <v>268.14999999999998</v>
      </c>
      <c r="J124" s="20">
        <v>6</v>
      </c>
      <c r="K124" s="20">
        <v>1</v>
      </c>
      <c r="L124" s="20">
        <v>5</v>
      </c>
      <c r="M124" s="21">
        <v>268.14999999999998</v>
      </c>
      <c r="N124" s="21">
        <v>56.2</v>
      </c>
      <c r="O124" s="21">
        <v>211.95</v>
      </c>
      <c r="P124" s="21"/>
      <c r="Q124" s="21">
        <v>11584080</v>
      </c>
      <c r="R124" s="26">
        <f t="shared" si="59"/>
        <v>6371244</v>
      </c>
      <c r="S124" s="21">
        <f t="shared" si="57"/>
        <v>11004876</v>
      </c>
      <c r="T124" s="21">
        <v>11004876</v>
      </c>
      <c r="U124" s="21">
        <f t="shared" si="58"/>
        <v>579204</v>
      </c>
      <c r="V124" s="21">
        <v>579204</v>
      </c>
    </row>
    <row r="125" spans="1:22" s="4" customFormat="1" ht="27.6" customHeight="1" x14ac:dyDescent="0.25">
      <c r="A125" s="29" t="s">
        <v>353</v>
      </c>
      <c r="B125" s="62" t="s">
        <v>164</v>
      </c>
      <c r="C125" s="35" t="s">
        <v>165</v>
      </c>
      <c r="D125" s="24">
        <v>41713</v>
      </c>
      <c r="E125" s="25" t="s">
        <v>74</v>
      </c>
      <c r="F125" s="25" t="s">
        <v>139</v>
      </c>
      <c r="G125" s="20">
        <v>32</v>
      </c>
      <c r="H125" s="20">
        <v>32</v>
      </c>
      <c r="I125" s="21">
        <v>424.48</v>
      </c>
      <c r="J125" s="20">
        <v>9</v>
      </c>
      <c r="K125" s="20">
        <v>3</v>
      </c>
      <c r="L125" s="20">
        <v>6</v>
      </c>
      <c r="M125" s="21">
        <v>424.48</v>
      </c>
      <c r="N125" s="21">
        <v>152.65</v>
      </c>
      <c r="O125" s="21">
        <f>M125-N125</f>
        <v>271.83000000000004</v>
      </c>
      <c r="P125" s="21"/>
      <c r="Q125" s="21">
        <v>18337536</v>
      </c>
      <c r="R125" s="26">
        <f t="shared" si="59"/>
        <v>10085644.800000001</v>
      </c>
      <c r="S125" s="21">
        <f t="shared" si="57"/>
        <v>17420659.199999999</v>
      </c>
      <c r="T125" s="21">
        <v>17420659.199999999</v>
      </c>
      <c r="U125" s="21">
        <f t="shared" si="58"/>
        <v>916876.80000000075</v>
      </c>
      <c r="V125" s="21">
        <v>916876.80000000005</v>
      </c>
    </row>
    <row r="126" spans="1:22" s="4" customFormat="1" ht="29.45" customHeight="1" x14ac:dyDescent="0.25">
      <c r="A126" s="29" t="s">
        <v>354</v>
      </c>
      <c r="B126" s="62" t="s">
        <v>192</v>
      </c>
      <c r="C126" s="35" t="s">
        <v>193</v>
      </c>
      <c r="D126" s="24">
        <v>42046</v>
      </c>
      <c r="E126" s="25" t="s">
        <v>74</v>
      </c>
      <c r="F126" s="25" t="s">
        <v>139</v>
      </c>
      <c r="G126" s="20">
        <v>28</v>
      </c>
      <c r="H126" s="20">
        <v>28</v>
      </c>
      <c r="I126" s="21">
        <v>372.03</v>
      </c>
      <c r="J126" s="20">
        <v>12</v>
      </c>
      <c r="K126" s="20">
        <v>10</v>
      </c>
      <c r="L126" s="20">
        <v>2</v>
      </c>
      <c r="M126" s="21">
        <v>372.03</v>
      </c>
      <c r="N126" s="21">
        <f>M126-O126</f>
        <v>301.59999999999997</v>
      </c>
      <c r="O126" s="21">
        <v>70.430000000000007</v>
      </c>
      <c r="P126" s="21"/>
      <c r="Q126" s="21">
        <v>16071696</v>
      </c>
      <c r="R126" s="26">
        <f t="shared" si="59"/>
        <v>8839432.7999999989</v>
      </c>
      <c r="S126" s="21">
        <f t="shared" si="57"/>
        <v>15268111.199999999</v>
      </c>
      <c r="T126" s="21">
        <v>15268111.199999999</v>
      </c>
      <c r="U126" s="21">
        <f t="shared" si="58"/>
        <v>803584.80000000075</v>
      </c>
      <c r="V126" s="21">
        <v>803584.8</v>
      </c>
    </row>
    <row r="127" spans="1:22" s="4" customFormat="1" ht="30.6" customHeight="1" x14ac:dyDescent="0.25">
      <c r="A127" s="29" t="s">
        <v>355</v>
      </c>
      <c r="B127" s="65" t="s">
        <v>117</v>
      </c>
      <c r="C127" s="35" t="s">
        <v>118</v>
      </c>
      <c r="D127" s="24">
        <v>41304</v>
      </c>
      <c r="E127" s="25" t="s">
        <v>74</v>
      </c>
      <c r="F127" s="25" t="s">
        <v>139</v>
      </c>
      <c r="G127" s="20">
        <v>11</v>
      </c>
      <c r="H127" s="20">
        <v>11</v>
      </c>
      <c r="I127" s="21">
        <v>81.52</v>
      </c>
      <c r="J127" s="20">
        <v>4</v>
      </c>
      <c r="K127" s="20">
        <v>1</v>
      </c>
      <c r="L127" s="20">
        <v>3</v>
      </c>
      <c r="M127" s="26">
        <v>81.52</v>
      </c>
      <c r="N127" s="21">
        <v>21.99</v>
      </c>
      <c r="O127" s="21">
        <f>M127-N127</f>
        <v>59.53</v>
      </c>
      <c r="P127" s="21"/>
      <c r="Q127" s="21">
        <v>3521664</v>
      </c>
      <c r="R127" s="26">
        <f>M127*32085*0.66</f>
        <v>1726275.6719999998</v>
      </c>
      <c r="S127" s="21">
        <f t="shared" ref="S127:S134" si="60">Q127*0.95</f>
        <v>3345580.8</v>
      </c>
      <c r="T127" s="21">
        <v>3345580.8</v>
      </c>
      <c r="U127" s="21">
        <f>(Q127-T127)</f>
        <v>176083.20000000019</v>
      </c>
      <c r="V127" s="21">
        <v>176083.20000000001</v>
      </c>
    </row>
    <row r="128" spans="1:22" s="4" customFormat="1" ht="28.15" customHeight="1" x14ac:dyDescent="0.25">
      <c r="A128" s="29" t="s">
        <v>356</v>
      </c>
      <c r="B128" s="65" t="s">
        <v>455</v>
      </c>
      <c r="C128" s="30" t="s">
        <v>64</v>
      </c>
      <c r="D128" s="24">
        <v>41250</v>
      </c>
      <c r="E128" s="25" t="s">
        <v>74</v>
      </c>
      <c r="F128" s="25" t="s">
        <v>139</v>
      </c>
      <c r="G128" s="20">
        <v>15</v>
      </c>
      <c r="H128" s="20">
        <v>15</v>
      </c>
      <c r="I128" s="21">
        <v>217.04</v>
      </c>
      <c r="J128" s="20">
        <v>7</v>
      </c>
      <c r="K128" s="20">
        <v>6</v>
      </c>
      <c r="L128" s="20">
        <v>1</v>
      </c>
      <c r="M128" s="26">
        <v>217.04</v>
      </c>
      <c r="N128" s="21">
        <v>162.94</v>
      </c>
      <c r="O128" s="21">
        <v>54.1</v>
      </c>
      <c r="P128" s="21"/>
      <c r="Q128" s="21">
        <v>9376128</v>
      </c>
      <c r="R128" s="26">
        <f>M128*32085*0.66</f>
        <v>4596060.7439999999</v>
      </c>
      <c r="S128" s="21">
        <f t="shared" si="60"/>
        <v>8907321.5999999996</v>
      </c>
      <c r="T128" s="21">
        <v>8907321.5999999996</v>
      </c>
      <c r="U128" s="21">
        <f>(Q128-T128)</f>
        <v>468806.40000000037</v>
      </c>
      <c r="V128" s="21">
        <v>468806.40000000002</v>
      </c>
    </row>
    <row r="129" spans="1:22" s="4" customFormat="1" ht="25.5" x14ac:dyDescent="0.25">
      <c r="A129" s="29" t="s">
        <v>357</v>
      </c>
      <c r="B129" s="65" t="s">
        <v>456</v>
      </c>
      <c r="C129" s="30" t="s">
        <v>65</v>
      </c>
      <c r="D129" s="24">
        <v>41215</v>
      </c>
      <c r="E129" s="25" t="s">
        <v>74</v>
      </c>
      <c r="F129" s="25" t="s">
        <v>139</v>
      </c>
      <c r="G129" s="20">
        <v>22</v>
      </c>
      <c r="H129" s="20">
        <v>22</v>
      </c>
      <c r="I129" s="21">
        <v>264.87</v>
      </c>
      <c r="J129" s="20">
        <v>6</v>
      </c>
      <c r="K129" s="20">
        <v>2</v>
      </c>
      <c r="L129" s="20">
        <v>4</v>
      </c>
      <c r="M129" s="26">
        <v>264.87</v>
      </c>
      <c r="N129" s="21">
        <v>51.83</v>
      </c>
      <c r="O129" s="21">
        <v>213.04</v>
      </c>
      <c r="P129" s="21"/>
      <c r="Q129" s="21">
        <v>11442384</v>
      </c>
      <c r="R129" s="26">
        <f>M129*32085*0.66</f>
        <v>5608913.6069999998</v>
      </c>
      <c r="S129" s="21">
        <f t="shared" si="60"/>
        <v>10870264.799999999</v>
      </c>
      <c r="T129" s="21">
        <v>10870264.800000001</v>
      </c>
      <c r="U129" s="21">
        <f>(Q129-T129)</f>
        <v>572119.19999999925</v>
      </c>
      <c r="V129" s="21">
        <v>572119.19999999995</v>
      </c>
    </row>
    <row r="130" spans="1:22" s="4" customFormat="1" ht="25.5" x14ac:dyDescent="0.25">
      <c r="A130" s="29" t="s">
        <v>358</v>
      </c>
      <c r="B130" s="62" t="s">
        <v>166</v>
      </c>
      <c r="C130" s="35" t="s">
        <v>167</v>
      </c>
      <c r="D130" s="24">
        <v>41374</v>
      </c>
      <c r="E130" s="25" t="s">
        <v>74</v>
      </c>
      <c r="F130" s="25" t="s">
        <v>139</v>
      </c>
      <c r="G130" s="20">
        <v>35</v>
      </c>
      <c r="H130" s="20">
        <v>35</v>
      </c>
      <c r="I130" s="21">
        <v>374.1</v>
      </c>
      <c r="J130" s="20">
        <v>12</v>
      </c>
      <c r="K130" s="20">
        <v>2</v>
      </c>
      <c r="L130" s="20">
        <v>10</v>
      </c>
      <c r="M130" s="21">
        <v>374.1</v>
      </c>
      <c r="N130" s="21">
        <v>59.18</v>
      </c>
      <c r="O130" s="21">
        <f>M130-N130</f>
        <v>314.92</v>
      </c>
      <c r="P130" s="21"/>
      <c r="Q130" s="21">
        <v>16161120</v>
      </c>
      <c r="R130" s="26">
        <f>M130*36000*0.66</f>
        <v>8888616</v>
      </c>
      <c r="S130" s="21">
        <f t="shared" si="60"/>
        <v>15353064</v>
      </c>
      <c r="T130" s="21">
        <v>15353064</v>
      </c>
      <c r="U130" s="21">
        <f>Q130-T130</f>
        <v>808056</v>
      </c>
      <c r="V130" s="21">
        <v>808056</v>
      </c>
    </row>
    <row r="131" spans="1:22" s="4" customFormat="1" ht="25.5" x14ac:dyDescent="0.25">
      <c r="A131" s="29" t="s">
        <v>359</v>
      </c>
      <c r="B131" s="65" t="s">
        <v>121</v>
      </c>
      <c r="C131" s="35" t="s">
        <v>122</v>
      </c>
      <c r="D131" s="24">
        <v>41373</v>
      </c>
      <c r="E131" s="25" t="s">
        <v>74</v>
      </c>
      <c r="F131" s="25" t="s">
        <v>139</v>
      </c>
      <c r="G131" s="20">
        <v>44</v>
      </c>
      <c r="H131" s="20">
        <v>44</v>
      </c>
      <c r="I131" s="21">
        <v>552.38</v>
      </c>
      <c r="J131" s="20">
        <v>16</v>
      </c>
      <c r="K131" s="20">
        <v>14</v>
      </c>
      <c r="L131" s="20">
        <v>2</v>
      </c>
      <c r="M131" s="26">
        <v>552.38</v>
      </c>
      <c r="N131" s="21">
        <v>482.58</v>
      </c>
      <c r="O131" s="21">
        <v>69.8</v>
      </c>
      <c r="P131" s="21"/>
      <c r="Q131" s="21">
        <v>23862816</v>
      </c>
      <c r="R131" s="26">
        <f>M131*36000*0.66</f>
        <v>13124548.800000001</v>
      </c>
      <c r="S131" s="21">
        <f t="shared" si="60"/>
        <v>22669675.199999999</v>
      </c>
      <c r="T131" s="21">
        <v>22669675.199999999</v>
      </c>
      <c r="U131" s="21">
        <f>Q131-T131</f>
        <v>1193140.8000000007</v>
      </c>
      <c r="V131" s="21">
        <v>1193140.8</v>
      </c>
    </row>
    <row r="132" spans="1:22" s="4" customFormat="1" ht="25.5" x14ac:dyDescent="0.25">
      <c r="A132" s="29" t="s">
        <v>360</v>
      </c>
      <c r="B132" s="57" t="s">
        <v>454</v>
      </c>
      <c r="C132" s="27" t="s">
        <v>26</v>
      </c>
      <c r="D132" s="24">
        <v>41565</v>
      </c>
      <c r="E132" s="25" t="s">
        <v>74</v>
      </c>
      <c r="F132" s="25" t="s">
        <v>139</v>
      </c>
      <c r="G132" s="20">
        <v>64</v>
      </c>
      <c r="H132" s="20">
        <v>64</v>
      </c>
      <c r="I132" s="21">
        <v>605.19000000000005</v>
      </c>
      <c r="J132" s="20">
        <v>27</v>
      </c>
      <c r="K132" s="20">
        <v>4</v>
      </c>
      <c r="L132" s="20">
        <v>23</v>
      </c>
      <c r="M132" s="26">
        <v>605.19000000000005</v>
      </c>
      <c r="N132" s="21">
        <v>70.2</v>
      </c>
      <c r="O132" s="21">
        <v>534.99</v>
      </c>
      <c r="P132" s="21"/>
      <c r="Q132" s="21">
        <v>26144208</v>
      </c>
      <c r="R132" s="26">
        <f>M132*36000*0.66</f>
        <v>14379314.400000002</v>
      </c>
      <c r="S132" s="21">
        <f>Q132*0.95</f>
        <v>24836997.599999998</v>
      </c>
      <c r="T132" s="21">
        <v>24836997.600000001</v>
      </c>
      <c r="U132" s="21">
        <f>Q132-T132</f>
        <v>1307210.3999999985</v>
      </c>
      <c r="V132" s="21">
        <v>1307210.3999999999</v>
      </c>
    </row>
    <row r="133" spans="1:22" s="4" customFormat="1" ht="27.6" customHeight="1" x14ac:dyDescent="0.25">
      <c r="A133" s="29" t="s">
        <v>361</v>
      </c>
      <c r="B133" s="65" t="s">
        <v>119</v>
      </c>
      <c r="C133" s="35" t="s">
        <v>120</v>
      </c>
      <c r="D133" s="24">
        <v>41247</v>
      </c>
      <c r="E133" s="25" t="s">
        <v>74</v>
      </c>
      <c r="F133" s="25" t="s">
        <v>139</v>
      </c>
      <c r="G133" s="20">
        <v>8</v>
      </c>
      <c r="H133" s="20">
        <v>8</v>
      </c>
      <c r="I133" s="21">
        <v>78.63</v>
      </c>
      <c r="J133" s="20">
        <v>3</v>
      </c>
      <c r="K133" s="20">
        <v>1</v>
      </c>
      <c r="L133" s="20">
        <v>2</v>
      </c>
      <c r="M133" s="26">
        <v>78.63</v>
      </c>
      <c r="N133" s="21">
        <v>25.9</v>
      </c>
      <c r="O133" s="21">
        <f>M133-N133</f>
        <v>52.73</v>
      </c>
      <c r="P133" s="21"/>
      <c r="Q133" s="21">
        <v>3396816</v>
      </c>
      <c r="R133" s="26">
        <f>M133*32085*0.66</f>
        <v>1665076.743</v>
      </c>
      <c r="S133" s="21">
        <f t="shared" si="60"/>
        <v>3226975.1999999997</v>
      </c>
      <c r="T133" s="21">
        <v>3226975.2</v>
      </c>
      <c r="U133" s="21">
        <f>(Q133-T133)</f>
        <v>169840.79999999981</v>
      </c>
      <c r="V133" s="21">
        <v>169840.8</v>
      </c>
    </row>
    <row r="134" spans="1:22" s="4" customFormat="1" ht="30.6" customHeight="1" x14ac:dyDescent="0.25">
      <c r="A134" s="29" t="s">
        <v>362</v>
      </c>
      <c r="B134" s="65" t="s">
        <v>453</v>
      </c>
      <c r="C134" s="35" t="s">
        <v>123</v>
      </c>
      <c r="D134" s="24">
        <v>41311</v>
      </c>
      <c r="E134" s="25" t="s">
        <v>74</v>
      </c>
      <c r="F134" s="25" t="s">
        <v>139</v>
      </c>
      <c r="G134" s="20">
        <v>10</v>
      </c>
      <c r="H134" s="20">
        <v>10</v>
      </c>
      <c r="I134" s="21">
        <v>179.35</v>
      </c>
      <c r="J134" s="20">
        <v>6</v>
      </c>
      <c r="K134" s="20">
        <v>1</v>
      </c>
      <c r="L134" s="20">
        <v>5</v>
      </c>
      <c r="M134" s="26">
        <v>179.35</v>
      </c>
      <c r="N134" s="21">
        <v>49.59</v>
      </c>
      <c r="O134" s="21">
        <f>M134-N134</f>
        <v>129.76</v>
      </c>
      <c r="P134" s="21"/>
      <c r="Q134" s="21">
        <v>7747920</v>
      </c>
      <c r="R134" s="26">
        <f>M134*32085*0.66</f>
        <v>3797933.5350000001</v>
      </c>
      <c r="S134" s="21">
        <f t="shared" si="60"/>
        <v>7360524</v>
      </c>
      <c r="T134" s="21">
        <v>7360524</v>
      </c>
      <c r="U134" s="21">
        <f>(Q134-T134)</f>
        <v>387396</v>
      </c>
      <c r="V134" s="21">
        <v>387396</v>
      </c>
    </row>
    <row r="135" spans="1:22" s="4" customFormat="1" ht="29.45" customHeight="1" x14ac:dyDescent="0.25">
      <c r="A135" s="79" t="s">
        <v>239</v>
      </c>
      <c r="B135" s="80"/>
      <c r="C135" s="19" t="s">
        <v>21</v>
      </c>
      <c r="D135" s="19" t="s">
        <v>21</v>
      </c>
      <c r="E135" s="19" t="s">
        <v>21</v>
      </c>
      <c r="F135" s="19" t="s">
        <v>21</v>
      </c>
      <c r="G135" s="20">
        <f>SUM(G136:G144)</f>
        <v>221</v>
      </c>
      <c r="H135" s="20">
        <f>SUM(H136:H144)</f>
        <v>221</v>
      </c>
      <c r="I135" s="21">
        <f>SUM(I136:I144)</f>
        <v>3643.69</v>
      </c>
      <c r="J135" s="20">
        <f t="shared" ref="J135:V135" si="61">SUM(J136:J144)</f>
        <v>98</v>
      </c>
      <c r="K135" s="20">
        <f t="shared" si="61"/>
        <v>74</v>
      </c>
      <c r="L135" s="20">
        <f t="shared" si="61"/>
        <v>24</v>
      </c>
      <c r="M135" s="21">
        <f t="shared" si="61"/>
        <v>3643.69</v>
      </c>
      <c r="N135" s="21">
        <f t="shared" si="61"/>
        <v>2497.41</v>
      </c>
      <c r="O135" s="21">
        <f t="shared" si="61"/>
        <v>1146.28</v>
      </c>
      <c r="P135" s="21">
        <f t="shared" si="61"/>
        <v>157407408</v>
      </c>
      <c r="Q135" s="21">
        <f t="shared" si="61"/>
        <v>157407408</v>
      </c>
      <c r="R135" s="21">
        <f t="shared" si="61"/>
        <v>0</v>
      </c>
      <c r="S135" s="21">
        <f t="shared" si="61"/>
        <v>149537037.59999999</v>
      </c>
      <c r="T135" s="21">
        <f t="shared" si="61"/>
        <v>149537037.59999999</v>
      </c>
      <c r="U135" s="21">
        <f t="shared" si="61"/>
        <v>7870370.3999999985</v>
      </c>
      <c r="V135" s="21">
        <f t="shared" si="61"/>
        <v>7870370.4000000004</v>
      </c>
    </row>
    <row r="136" spans="1:22" s="4" customFormat="1" ht="27" customHeight="1" x14ac:dyDescent="0.25">
      <c r="A136" s="19" t="s">
        <v>363</v>
      </c>
      <c r="B136" s="65" t="s">
        <v>480</v>
      </c>
      <c r="C136" s="27" t="s">
        <v>241</v>
      </c>
      <c r="D136" s="24">
        <v>42969</v>
      </c>
      <c r="E136" s="25" t="s">
        <v>74</v>
      </c>
      <c r="F136" s="25" t="s">
        <v>139</v>
      </c>
      <c r="G136" s="20">
        <v>26</v>
      </c>
      <c r="H136" s="20">
        <v>26</v>
      </c>
      <c r="I136" s="21">
        <v>386.8</v>
      </c>
      <c r="J136" s="20">
        <v>12</v>
      </c>
      <c r="K136" s="20">
        <v>11</v>
      </c>
      <c r="L136" s="20">
        <v>1</v>
      </c>
      <c r="M136" s="26">
        <v>386.8</v>
      </c>
      <c r="N136" s="21">
        <v>349.8</v>
      </c>
      <c r="O136" s="21">
        <v>37</v>
      </c>
      <c r="P136" s="21">
        <f>M136*1.2*36000</f>
        <v>16709759.999999998</v>
      </c>
      <c r="Q136" s="21">
        <v>16709760</v>
      </c>
      <c r="R136" s="26"/>
      <c r="S136" s="21">
        <f t="shared" ref="S136:S143" si="62">Q136*0.95</f>
        <v>15874272</v>
      </c>
      <c r="T136" s="21">
        <v>15874272</v>
      </c>
      <c r="U136" s="21">
        <f t="shared" ref="U136:U143" si="63">(Q136-T136)</f>
        <v>835488</v>
      </c>
      <c r="V136" s="21">
        <v>835488</v>
      </c>
    </row>
    <row r="137" spans="1:22" s="4" customFormat="1" ht="28.9" customHeight="1" x14ac:dyDescent="0.25">
      <c r="A137" s="29" t="s">
        <v>364</v>
      </c>
      <c r="B137" s="65" t="s">
        <v>439</v>
      </c>
      <c r="C137" s="27" t="s">
        <v>242</v>
      </c>
      <c r="D137" s="24">
        <v>42969</v>
      </c>
      <c r="E137" s="25" t="s">
        <v>74</v>
      </c>
      <c r="F137" s="25" t="s">
        <v>139</v>
      </c>
      <c r="G137" s="20">
        <v>21</v>
      </c>
      <c r="H137" s="20">
        <v>21</v>
      </c>
      <c r="I137" s="21">
        <v>392.7</v>
      </c>
      <c r="J137" s="20">
        <v>12</v>
      </c>
      <c r="K137" s="20">
        <v>11</v>
      </c>
      <c r="L137" s="20">
        <v>1</v>
      </c>
      <c r="M137" s="26">
        <v>392.7</v>
      </c>
      <c r="N137" s="21">
        <v>25.8</v>
      </c>
      <c r="O137" s="21">
        <v>366.9</v>
      </c>
      <c r="P137" s="21">
        <f t="shared" ref="P137:P144" si="64">M137*1.2*36000</f>
        <v>16964640</v>
      </c>
      <c r="Q137" s="21">
        <v>16964640</v>
      </c>
      <c r="R137" s="26"/>
      <c r="S137" s="21">
        <f t="shared" si="62"/>
        <v>16116408</v>
      </c>
      <c r="T137" s="21">
        <v>16116408</v>
      </c>
      <c r="U137" s="21">
        <f t="shared" si="63"/>
        <v>848232</v>
      </c>
      <c r="V137" s="21">
        <v>848232</v>
      </c>
    </row>
    <row r="138" spans="1:22" s="4" customFormat="1" ht="27.6" customHeight="1" x14ac:dyDescent="0.25">
      <c r="A138" s="29" t="s">
        <v>365</v>
      </c>
      <c r="B138" s="65" t="s">
        <v>440</v>
      </c>
      <c r="C138" s="27" t="s">
        <v>244</v>
      </c>
      <c r="D138" s="24">
        <v>42969</v>
      </c>
      <c r="E138" s="25" t="s">
        <v>74</v>
      </c>
      <c r="F138" s="25" t="s">
        <v>139</v>
      </c>
      <c r="G138" s="20">
        <v>36</v>
      </c>
      <c r="H138" s="20">
        <v>36</v>
      </c>
      <c r="I138" s="21">
        <v>638.29</v>
      </c>
      <c r="J138" s="20">
        <v>16</v>
      </c>
      <c r="K138" s="20">
        <v>16</v>
      </c>
      <c r="L138" s="20">
        <v>0</v>
      </c>
      <c r="M138" s="26">
        <v>638.29</v>
      </c>
      <c r="N138" s="21">
        <v>638.29</v>
      </c>
      <c r="O138" s="21">
        <v>0</v>
      </c>
      <c r="P138" s="21">
        <f t="shared" si="64"/>
        <v>27574128</v>
      </c>
      <c r="Q138" s="21">
        <v>27574128</v>
      </c>
      <c r="R138" s="26"/>
      <c r="S138" s="21">
        <f t="shared" si="62"/>
        <v>26195421.599999998</v>
      </c>
      <c r="T138" s="21">
        <v>26195421.600000001</v>
      </c>
      <c r="U138" s="21">
        <f t="shared" si="63"/>
        <v>1378706.3999999985</v>
      </c>
      <c r="V138" s="21">
        <v>1378706.4</v>
      </c>
    </row>
    <row r="139" spans="1:22" s="4" customFormat="1" ht="27.6" customHeight="1" x14ac:dyDescent="0.25">
      <c r="A139" s="29" t="s">
        <v>366</v>
      </c>
      <c r="B139" s="65" t="s">
        <v>441</v>
      </c>
      <c r="C139" s="27" t="s">
        <v>245</v>
      </c>
      <c r="D139" s="24">
        <v>42969</v>
      </c>
      <c r="E139" s="25" t="s">
        <v>74</v>
      </c>
      <c r="F139" s="25" t="s">
        <v>139</v>
      </c>
      <c r="G139" s="20">
        <v>27</v>
      </c>
      <c r="H139" s="20">
        <v>27</v>
      </c>
      <c r="I139" s="21">
        <v>381.4</v>
      </c>
      <c r="J139" s="20">
        <v>12</v>
      </c>
      <c r="K139" s="20">
        <v>12</v>
      </c>
      <c r="L139" s="20">
        <v>0</v>
      </c>
      <c r="M139" s="26">
        <v>381.4</v>
      </c>
      <c r="N139" s="21">
        <v>381.4</v>
      </c>
      <c r="O139" s="21">
        <v>0</v>
      </c>
      <c r="P139" s="21">
        <f t="shared" si="64"/>
        <v>16476479.999999998</v>
      </c>
      <c r="Q139" s="21">
        <v>16476480</v>
      </c>
      <c r="R139" s="26"/>
      <c r="S139" s="21">
        <f t="shared" si="62"/>
        <v>15652656</v>
      </c>
      <c r="T139" s="21">
        <v>15652656</v>
      </c>
      <c r="U139" s="21">
        <f t="shared" si="63"/>
        <v>823824</v>
      </c>
      <c r="V139" s="21">
        <v>823824</v>
      </c>
    </row>
    <row r="140" spans="1:22" s="4" customFormat="1" ht="27" customHeight="1" x14ac:dyDescent="0.25">
      <c r="A140" s="29" t="s">
        <v>367</v>
      </c>
      <c r="B140" s="65" t="s">
        <v>442</v>
      </c>
      <c r="C140" s="27" t="s">
        <v>240</v>
      </c>
      <c r="D140" s="24">
        <v>42969</v>
      </c>
      <c r="E140" s="25" t="s">
        <v>74</v>
      </c>
      <c r="F140" s="25" t="s">
        <v>139</v>
      </c>
      <c r="G140" s="20">
        <v>15</v>
      </c>
      <c r="H140" s="20">
        <v>15</v>
      </c>
      <c r="I140" s="21">
        <v>361.6</v>
      </c>
      <c r="J140" s="20">
        <v>8</v>
      </c>
      <c r="K140" s="20">
        <v>8</v>
      </c>
      <c r="L140" s="20">
        <v>0</v>
      </c>
      <c r="M140" s="26">
        <v>361.6</v>
      </c>
      <c r="N140" s="21">
        <v>361.6</v>
      </c>
      <c r="O140" s="21">
        <v>0</v>
      </c>
      <c r="P140" s="21">
        <f t="shared" si="64"/>
        <v>15621120</v>
      </c>
      <c r="Q140" s="21">
        <v>15621120</v>
      </c>
      <c r="R140" s="26"/>
      <c r="S140" s="21">
        <f t="shared" si="62"/>
        <v>14840064</v>
      </c>
      <c r="T140" s="21">
        <v>14840064</v>
      </c>
      <c r="U140" s="21">
        <f t="shared" si="63"/>
        <v>781056</v>
      </c>
      <c r="V140" s="21">
        <v>781056</v>
      </c>
    </row>
    <row r="141" spans="1:22" s="4" customFormat="1" ht="25.5" x14ac:dyDescent="0.25">
      <c r="A141" s="29" t="s">
        <v>368</v>
      </c>
      <c r="B141" s="57" t="s">
        <v>243</v>
      </c>
      <c r="C141" s="27" t="s">
        <v>249</v>
      </c>
      <c r="D141" s="24">
        <v>42969</v>
      </c>
      <c r="E141" s="25" t="s">
        <v>74</v>
      </c>
      <c r="F141" s="25" t="s">
        <v>139</v>
      </c>
      <c r="G141" s="20">
        <v>26</v>
      </c>
      <c r="H141" s="20">
        <v>26</v>
      </c>
      <c r="I141" s="21">
        <v>404.7</v>
      </c>
      <c r="J141" s="20">
        <v>9</v>
      </c>
      <c r="K141" s="20">
        <v>6</v>
      </c>
      <c r="L141" s="20">
        <v>3</v>
      </c>
      <c r="M141" s="26">
        <v>404.7</v>
      </c>
      <c r="N141" s="21">
        <v>293.42</v>
      </c>
      <c r="O141" s="21">
        <v>111.28</v>
      </c>
      <c r="P141" s="21">
        <f t="shared" si="64"/>
        <v>17483040</v>
      </c>
      <c r="Q141" s="21">
        <v>17483040</v>
      </c>
      <c r="R141" s="26"/>
      <c r="S141" s="21">
        <f t="shared" si="62"/>
        <v>16608888</v>
      </c>
      <c r="T141" s="21">
        <v>16608888</v>
      </c>
      <c r="U141" s="21">
        <f t="shared" si="63"/>
        <v>874152</v>
      </c>
      <c r="V141" s="21">
        <v>874152</v>
      </c>
    </row>
    <row r="142" spans="1:22" s="4" customFormat="1" ht="25.5" x14ac:dyDescent="0.25">
      <c r="A142" s="29" t="s">
        <v>369</v>
      </c>
      <c r="B142" s="57" t="s">
        <v>247</v>
      </c>
      <c r="C142" s="27" t="s">
        <v>250</v>
      </c>
      <c r="D142" s="24">
        <v>42969</v>
      </c>
      <c r="E142" s="25" t="s">
        <v>74</v>
      </c>
      <c r="F142" s="25" t="s">
        <v>139</v>
      </c>
      <c r="G142" s="20">
        <v>28</v>
      </c>
      <c r="H142" s="20">
        <v>28</v>
      </c>
      <c r="I142" s="21">
        <v>340.9</v>
      </c>
      <c r="J142" s="20">
        <v>10</v>
      </c>
      <c r="K142" s="20">
        <v>3</v>
      </c>
      <c r="L142" s="20">
        <v>7</v>
      </c>
      <c r="M142" s="26">
        <v>340.9</v>
      </c>
      <c r="N142" s="21">
        <v>120</v>
      </c>
      <c r="O142" s="21">
        <v>220.9</v>
      </c>
      <c r="P142" s="21">
        <f t="shared" si="64"/>
        <v>14726880</v>
      </c>
      <c r="Q142" s="21">
        <v>14726880</v>
      </c>
      <c r="R142" s="26"/>
      <c r="S142" s="21">
        <f t="shared" si="62"/>
        <v>13990536</v>
      </c>
      <c r="T142" s="21">
        <v>13990536</v>
      </c>
      <c r="U142" s="21">
        <f t="shared" si="63"/>
        <v>736344</v>
      </c>
      <c r="V142" s="21">
        <v>736344</v>
      </c>
    </row>
    <row r="143" spans="1:22" s="4" customFormat="1" ht="25.5" x14ac:dyDescent="0.25">
      <c r="A143" s="29" t="s">
        <v>370</v>
      </c>
      <c r="B143" s="57" t="s">
        <v>248</v>
      </c>
      <c r="C143" s="27" t="s">
        <v>251</v>
      </c>
      <c r="D143" s="24">
        <v>42969</v>
      </c>
      <c r="E143" s="25" t="s">
        <v>74</v>
      </c>
      <c r="F143" s="25" t="s">
        <v>139</v>
      </c>
      <c r="G143" s="20">
        <v>23</v>
      </c>
      <c r="H143" s="20">
        <v>23</v>
      </c>
      <c r="I143" s="21">
        <v>331.5</v>
      </c>
      <c r="J143" s="20">
        <v>10</v>
      </c>
      <c r="K143" s="20">
        <v>1</v>
      </c>
      <c r="L143" s="20">
        <v>9</v>
      </c>
      <c r="M143" s="26">
        <v>331.5</v>
      </c>
      <c r="N143" s="21">
        <v>41.2</v>
      </c>
      <c r="O143" s="21">
        <v>290.3</v>
      </c>
      <c r="P143" s="21">
        <f t="shared" si="64"/>
        <v>14320800</v>
      </c>
      <c r="Q143" s="21">
        <v>14320800</v>
      </c>
      <c r="R143" s="26"/>
      <c r="S143" s="21">
        <f t="shared" si="62"/>
        <v>13604760</v>
      </c>
      <c r="T143" s="21">
        <v>13604760</v>
      </c>
      <c r="U143" s="21">
        <f t="shared" si="63"/>
        <v>716040</v>
      </c>
      <c r="V143" s="21">
        <v>716040</v>
      </c>
    </row>
    <row r="144" spans="1:22" s="4" customFormat="1" ht="28.9" customHeight="1" x14ac:dyDescent="0.25">
      <c r="A144" s="29" t="s">
        <v>371</v>
      </c>
      <c r="B144" s="57" t="s">
        <v>255</v>
      </c>
      <c r="C144" s="27" t="s">
        <v>256</v>
      </c>
      <c r="D144" s="24">
        <v>42969</v>
      </c>
      <c r="E144" s="25" t="s">
        <v>74</v>
      </c>
      <c r="F144" s="25" t="s">
        <v>139</v>
      </c>
      <c r="G144" s="20">
        <v>19</v>
      </c>
      <c r="H144" s="20">
        <v>19</v>
      </c>
      <c r="I144" s="21">
        <v>405.8</v>
      </c>
      <c r="J144" s="20">
        <v>9</v>
      </c>
      <c r="K144" s="20">
        <v>6</v>
      </c>
      <c r="L144" s="20">
        <v>3</v>
      </c>
      <c r="M144" s="26">
        <v>405.8</v>
      </c>
      <c r="N144" s="21">
        <v>285.89999999999998</v>
      </c>
      <c r="O144" s="21">
        <v>119.9</v>
      </c>
      <c r="P144" s="21">
        <f t="shared" si="64"/>
        <v>17530560</v>
      </c>
      <c r="Q144" s="21">
        <v>17530560</v>
      </c>
      <c r="R144" s="26"/>
      <c r="S144" s="21">
        <f>Q144*0.95</f>
        <v>16654032</v>
      </c>
      <c r="T144" s="21">
        <v>16654032</v>
      </c>
      <c r="U144" s="21">
        <f>(Q144-T144)</f>
        <v>876528</v>
      </c>
      <c r="V144" s="21">
        <v>876528</v>
      </c>
    </row>
    <row r="145" spans="1:25" s="4" customFormat="1" ht="27" customHeight="1" x14ac:dyDescent="0.25">
      <c r="A145" s="79" t="s">
        <v>66</v>
      </c>
      <c r="B145" s="80"/>
      <c r="C145" s="19" t="s">
        <v>21</v>
      </c>
      <c r="D145" s="19" t="s">
        <v>21</v>
      </c>
      <c r="E145" s="19" t="s">
        <v>21</v>
      </c>
      <c r="F145" s="19" t="s">
        <v>21</v>
      </c>
      <c r="G145" s="20">
        <f t="shared" ref="G145:M145" si="65">SUM(G146:G155)</f>
        <v>366</v>
      </c>
      <c r="H145" s="20">
        <f t="shared" si="65"/>
        <v>366</v>
      </c>
      <c r="I145" s="21">
        <f t="shared" si="65"/>
        <v>6331.4000000000005</v>
      </c>
      <c r="J145" s="20">
        <f t="shared" si="65"/>
        <v>144</v>
      </c>
      <c r="K145" s="20">
        <f t="shared" si="65"/>
        <v>105</v>
      </c>
      <c r="L145" s="20">
        <f t="shared" si="65"/>
        <v>39</v>
      </c>
      <c r="M145" s="21">
        <f t="shared" si="65"/>
        <v>5890.9900000000007</v>
      </c>
      <c r="N145" s="21">
        <f t="shared" ref="N145:O145" si="66">SUM(N146:N155)</f>
        <v>4241.7800000000007</v>
      </c>
      <c r="O145" s="21">
        <f t="shared" si="66"/>
        <v>1649.21</v>
      </c>
      <c r="P145" s="21">
        <f>SUM(P147:P155)</f>
        <v>0</v>
      </c>
      <c r="Q145" s="21">
        <f>SUM(Q146:Q155)</f>
        <v>254490768</v>
      </c>
      <c r="R145" s="21">
        <f>SUM(R147:R155)</f>
        <v>119844826.69500001</v>
      </c>
      <c r="S145" s="21">
        <f>SUM(S147:S155)</f>
        <v>162339508.79999998</v>
      </c>
      <c r="T145" s="21">
        <f>SUM(T146:T155)</f>
        <v>178143537.59999999</v>
      </c>
      <c r="U145" s="21">
        <f>SUM(U147:U155)</f>
        <v>69574075.200000003</v>
      </c>
      <c r="V145" s="21">
        <f>SUM(V146:V155)</f>
        <v>76347230.399999991</v>
      </c>
    </row>
    <row r="146" spans="1:25" s="4" customFormat="1" ht="25.5" x14ac:dyDescent="0.25">
      <c r="A146" s="19" t="s">
        <v>372</v>
      </c>
      <c r="B146" s="65" t="s">
        <v>488</v>
      </c>
      <c r="C146" s="30">
        <v>66</v>
      </c>
      <c r="D146" s="24">
        <v>42362</v>
      </c>
      <c r="E146" s="25" t="s">
        <v>74</v>
      </c>
      <c r="F146" s="25" t="s">
        <v>139</v>
      </c>
      <c r="G146" s="20">
        <v>28</v>
      </c>
      <c r="H146" s="20">
        <v>28</v>
      </c>
      <c r="I146" s="21">
        <v>522.62</v>
      </c>
      <c r="J146" s="20">
        <v>14</v>
      </c>
      <c r="K146" s="20">
        <v>13</v>
      </c>
      <c r="L146" s="20">
        <v>1</v>
      </c>
      <c r="M146" s="26">
        <v>522.62</v>
      </c>
      <c r="N146" s="21">
        <v>476.85</v>
      </c>
      <c r="O146" s="21">
        <v>45.77</v>
      </c>
      <c r="P146" s="21"/>
      <c r="Q146" s="21">
        <v>22577184</v>
      </c>
      <c r="R146" s="26">
        <f>M146*36000*0.66</f>
        <v>12417451.200000001</v>
      </c>
      <c r="S146" s="21">
        <f>Q146*0.7</f>
        <v>15804028.799999999</v>
      </c>
      <c r="T146" s="21">
        <v>15804028.800000001</v>
      </c>
      <c r="U146" s="21">
        <f>Q146-T146</f>
        <v>6773155.1999999993</v>
      </c>
      <c r="V146" s="21">
        <v>6773155.2000000002</v>
      </c>
    </row>
    <row r="147" spans="1:25" s="4" customFormat="1" ht="25.5" x14ac:dyDescent="0.25">
      <c r="A147" s="19" t="s">
        <v>373</v>
      </c>
      <c r="B147" s="65" t="s">
        <v>443</v>
      </c>
      <c r="C147" s="19">
        <v>24</v>
      </c>
      <c r="D147" s="24">
        <v>41542</v>
      </c>
      <c r="E147" s="25" t="s">
        <v>74</v>
      </c>
      <c r="F147" s="25" t="s">
        <v>139</v>
      </c>
      <c r="G147" s="28">
        <v>7</v>
      </c>
      <c r="H147" s="28">
        <v>7</v>
      </c>
      <c r="I147" s="26">
        <v>99.12</v>
      </c>
      <c r="J147" s="28">
        <v>3</v>
      </c>
      <c r="K147" s="28">
        <v>0</v>
      </c>
      <c r="L147" s="28">
        <v>3</v>
      </c>
      <c r="M147" s="26">
        <v>99.12</v>
      </c>
      <c r="N147" s="26">
        <v>0</v>
      </c>
      <c r="O147" s="26">
        <v>99.12</v>
      </c>
      <c r="P147" s="26"/>
      <c r="Q147" s="21">
        <v>4281984</v>
      </c>
      <c r="R147" s="26">
        <f t="shared" ref="R147:R148" si="67">M147*32085*0.66</f>
        <v>2098975.0320000001</v>
      </c>
      <c r="S147" s="21">
        <f t="shared" ref="S147:S148" si="68">Q147*0.7</f>
        <v>2997388.8</v>
      </c>
      <c r="T147" s="21">
        <v>2997388.8</v>
      </c>
      <c r="U147" s="21">
        <f>(Q147-T147)</f>
        <v>1284595.2000000002</v>
      </c>
      <c r="V147" s="21">
        <v>1284595.2</v>
      </c>
    </row>
    <row r="148" spans="1:25" s="4" customFormat="1" ht="25.5" x14ac:dyDescent="0.25">
      <c r="A148" s="19" t="s">
        <v>374</v>
      </c>
      <c r="B148" s="65" t="s">
        <v>444</v>
      </c>
      <c r="C148" s="19">
        <v>29</v>
      </c>
      <c r="D148" s="24">
        <v>41876</v>
      </c>
      <c r="E148" s="25" t="s">
        <v>74</v>
      </c>
      <c r="F148" s="25" t="s">
        <v>139</v>
      </c>
      <c r="G148" s="28">
        <v>8</v>
      </c>
      <c r="H148" s="28">
        <v>8</v>
      </c>
      <c r="I148" s="26">
        <v>42.12</v>
      </c>
      <c r="J148" s="28">
        <v>2</v>
      </c>
      <c r="K148" s="28">
        <v>0</v>
      </c>
      <c r="L148" s="28">
        <v>2</v>
      </c>
      <c r="M148" s="26">
        <v>42.12</v>
      </c>
      <c r="N148" s="26">
        <v>0</v>
      </c>
      <c r="O148" s="26">
        <v>42.12</v>
      </c>
      <c r="P148" s="26"/>
      <c r="Q148" s="21">
        <v>1819584</v>
      </c>
      <c r="R148" s="26">
        <f t="shared" si="67"/>
        <v>891937.33200000005</v>
      </c>
      <c r="S148" s="21">
        <f t="shared" si="68"/>
        <v>1273708.7999999998</v>
      </c>
      <c r="T148" s="21">
        <v>1273708.8</v>
      </c>
      <c r="U148" s="21">
        <f>(Q148-T148)</f>
        <v>545875.19999999995</v>
      </c>
      <c r="V148" s="21">
        <v>545875.19999999995</v>
      </c>
    </row>
    <row r="149" spans="1:25" s="4" customFormat="1" ht="25.5" x14ac:dyDescent="0.25">
      <c r="A149" s="19" t="s">
        <v>375</v>
      </c>
      <c r="B149" s="65" t="s">
        <v>126</v>
      </c>
      <c r="C149" s="35" t="s">
        <v>127</v>
      </c>
      <c r="D149" s="24">
        <v>42642</v>
      </c>
      <c r="E149" s="25" t="s">
        <v>74</v>
      </c>
      <c r="F149" s="25" t="s">
        <v>139</v>
      </c>
      <c r="G149" s="20">
        <v>51</v>
      </c>
      <c r="H149" s="20">
        <v>51</v>
      </c>
      <c r="I149" s="21">
        <v>646.55999999999995</v>
      </c>
      <c r="J149" s="20">
        <v>18</v>
      </c>
      <c r="K149" s="20">
        <v>12</v>
      </c>
      <c r="L149" s="20">
        <v>6</v>
      </c>
      <c r="M149" s="26">
        <v>646.55999999999995</v>
      </c>
      <c r="N149" s="21">
        <v>425.56</v>
      </c>
      <c r="O149" s="21">
        <v>221</v>
      </c>
      <c r="P149" s="21"/>
      <c r="Q149" s="21">
        <v>27931392</v>
      </c>
      <c r="R149" s="26">
        <f>M149*32085*0.66</f>
        <v>13691619.216</v>
      </c>
      <c r="S149" s="21">
        <f>Q149*0.7</f>
        <v>19551974.399999999</v>
      </c>
      <c r="T149" s="21">
        <v>19551974.399999999</v>
      </c>
      <c r="U149" s="21">
        <f>(Q149-T149)</f>
        <v>8379417.6000000015</v>
      </c>
      <c r="V149" s="21">
        <v>8379417.5999999996</v>
      </c>
    </row>
    <row r="150" spans="1:25" s="4" customFormat="1" ht="25.5" x14ac:dyDescent="0.25">
      <c r="A150" s="19" t="s">
        <v>376</v>
      </c>
      <c r="B150" s="65" t="s">
        <v>30</v>
      </c>
      <c r="C150" s="19">
        <v>85</v>
      </c>
      <c r="D150" s="24">
        <v>42677</v>
      </c>
      <c r="E150" s="25" t="s">
        <v>74</v>
      </c>
      <c r="F150" s="25" t="s">
        <v>139</v>
      </c>
      <c r="G150" s="28">
        <v>29</v>
      </c>
      <c r="H150" s="28">
        <v>29</v>
      </c>
      <c r="I150" s="26">
        <v>328.01</v>
      </c>
      <c r="J150" s="28">
        <v>9</v>
      </c>
      <c r="K150" s="28">
        <v>2</v>
      </c>
      <c r="L150" s="28">
        <v>7</v>
      </c>
      <c r="M150" s="26">
        <v>328.01</v>
      </c>
      <c r="N150" s="26">
        <v>74.44</v>
      </c>
      <c r="O150" s="26">
        <v>253.57</v>
      </c>
      <c r="P150" s="26"/>
      <c r="Q150" s="21">
        <v>14170032</v>
      </c>
      <c r="R150" s="26">
        <f>M150*32085*0.66</f>
        <v>6945972.5609999998</v>
      </c>
      <c r="S150" s="21">
        <f>Q150*0.7</f>
        <v>9919022.3999999985</v>
      </c>
      <c r="T150" s="21">
        <v>9919022.4000000004</v>
      </c>
      <c r="U150" s="21">
        <f>(Q150-T150)</f>
        <v>4251009.5999999996</v>
      </c>
      <c r="V150" s="21">
        <v>4251009.5999999996</v>
      </c>
    </row>
    <row r="151" spans="1:25" s="4" customFormat="1" ht="25.5" x14ac:dyDescent="0.25">
      <c r="A151" s="19" t="s">
        <v>377</v>
      </c>
      <c r="B151" s="65" t="s">
        <v>131</v>
      </c>
      <c r="C151" s="35" t="s">
        <v>132</v>
      </c>
      <c r="D151" s="24">
        <v>42705</v>
      </c>
      <c r="E151" s="25" t="s">
        <v>74</v>
      </c>
      <c r="F151" s="25" t="s">
        <v>139</v>
      </c>
      <c r="G151" s="20">
        <v>30</v>
      </c>
      <c r="H151" s="20">
        <v>30</v>
      </c>
      <c r="I151" s="21">
        <v>387.86</v>
      </c>
      <c r="J151" s="20">
        <v>12</v>
      </c>
      <c r="K151" s="20">
        <v>11</v>
      </c>
      <c r="L151" s="20">
        <v>1</v>
      </c>
      <c r="M151" s="26">
        <v>387.86</v>
      </c>
      <c r="N151" s="21">
        <v>363.72</v>
      </c>
      <c r="O151" s="21">
        <v>24.14</v>
      </c>
      <c r="P151" s="21"/>
      <c r="Q151" s="21">
        <v>16755552</v>
      </c>
      <c r="R151" s="26">
        <f t="shared" ref="R151" si="69">M151*36000*0.66</f>
        <v>9215553.5999999996</v>
      </c>
      <c r="S151" s="21">
        <f t="shared" ref="S151:S155" si="70">Q151*0.7</f>
        <v>11728886.399999999</v>
      </c>
      <c r="T151" s="21">
        <v>11728886.4</v>
      </c>
      <c r="U151" s="21">
        <f t="shared" ref="U151:U155" si="71">Q151-T151</f>
        <v>5026665.5999999996</v>
      </c>
      <c r="V151" s="21">
        <v>5026665.5999999996</v>
      </c>
    </row>
    <row r="152" spans="1:25" s="4" customFormat="1" ht="28.15" customHeight="1" x14ac:dyDescent="0.25">
      <c r="A152" s="19" t="s">
        <v>378</v>
      </c>
      <c r="B152" s="65" t="s">
        <v>452</v>
      </c>
      <c r="C152" s="19">
        <v>59</v>
      </c>
      <c r="D152" s="24">
        <v>41257</v>
      </c>
      <c r="E152" s="25" t="s">
        <v>74</v>
      </c>
      <c r="F152" s="25" t="s">
        <v>139</v>
      </c>
      <c r="G152" s="28">
        <v>102</v>
      </c>
      <c r="H152" s="28">
        <v>102</v>
      </c>
      <c r="I152" s="26">
        <v>2307.5500000000002</v>
      </c>
      <c r="J152" s="28">
        <v>44</v>
      </c>
      <c r="K152" s="28">
        <v>37</v>
      </c>
      <c r="L152" s="28">
        <v>7</v>
      </c>
      <c r="M152" s="26">
        <v>1867.14</v>
      </c>
      <c r="N152" s="26">
        <v>1465.5</v>
      </c>
      <c r="O152" s="26">
        <v>401.64</v>
      </c>
      <c r="P152" s="26"/>
      <c r="Q152" s="21">
        <v>80660448</v>
      </c>
      <c r="R152" s="26">
        <f>M152*32085*0.66</f>
        <v>39538743.354000002</v>
      </c>
      <c r="S152" s="21">
        <f>Q152*0.7</f>
        <v>56462313.599999994</v>
      </c>
      <c r="T152" s="21">
        <v>56462313.600000001</v>
      </c>
      <c r="U152" s="21">
        <f>(Q152-T152)</f>
        <v>24198134.399999999</v>
      </c>
      <c r="V152" s="21">
        <v>24198134.399999999</v>
      </c>
      <c r="W152" s="49"/>
      <c r="X152" s="50"/>
      <c r="Y152" s="50"/>
    </row>
    <row r="153" spans="1:25" s="4" customFormat="1" ht="25.5" x14ac:dyDescent="0.25">
      <c r="A153" s="19" t="s">
        <v>379</v>
      </c>
      <c r="B153" s="65" t="s">
        <v>219</v>
      </c>
      <c r="C153" s="19">
        <v>44</v>
      </c>
      <c r="D153" s="24">
        <v>42237</v>
      </c>
      <c r="E153" s="25" t="s">
        <v>74</v>
      </c>
      <c r="F153" s="25" t="s">
        <v>139</v>
      </c>
      <c r="G153" s="28">
        <v>15</v>
      </c>
      <c r="H153" s="28">
        <v>15</v>
      </c>
      <c r="I153" s="26">
        <v>279.83999999999997</v>
      </c>
      <c r="J153" s="28">
        <v>6</v>
      </c>
      <c r="K153" s="28">
        <v>4</v>
      </c>
      <c r="L153" s="28">
        <v>2</v>
      </c>
      <c r="M153" s="26">
        <v>279.83999999999997</v>
      </c>
      <c r="N153" s="26">
        <v>185.46</v>
      </c>
      <c r="O153" s="26">
        <v>94.38</v>
      </c>
      <c r="P153" s="26"/>
      <c r="Q153" s="21">
        <v>12089088</v>
      </c>
      <c r="R153" s="26">
        <f>M153*36000*0.66</f>
        <v>6648998.4000000004</v>
      </c>
      <c r="S153" s="21">
        <f t="shared" si="70"/>
        <v>8462361.5999999996</v>
      </c>
      <c r="T153" s="21">
        <v>8462361.5999999996</v>
      </c>
      <c r="U153" s="21">
        <f t="shared" si="71"/>
        <v>3626726.4000000004</v>
      </c>
      <c r="V153" s="21">
        <v>3626726.4</v>
      </c>
    </row>
    <row r="154" spans="1:25" s="4" customFormat="1" ht="25.5" x14ac:dyDescent="0.25">
      <c r="A154" s="19" t="s">
        <v>380</v>
      </c>
      <c r="B154" s="65" t="s">
        <v>220</v>
      </c>
      <c r="C154" s="19">
        <v>45</v>
      </c>
      <c r="D154" s="24">
        <v>42237</v>
      </c>
      <c r="E154" s="25" t="s">
        <v>74</v>
      </c>
      <c r="F154" s="25" t="s">
        <v>139</v>
      </c>
      <c r="G154" s="28">
        <v>54</v>
      </c>
      <c r="H154" s="28">
        <v>54</v>
      </c>
      <c r="I154" s="26">
        <v>858.97</v>
      </c>
      <c r="J154" s="28">
        <v>18</v>
      </c>
      <c r="K154" s="28">
        <v>13</v>
      </c>
      <c r="L154" s="28">
        <v>5</v>
      </c>
      <c r="M154" s="26">
        <v>858.97</v>
      </c>
      <c r="N154" s="26">
        <v>647.11</v>
      </c>
      <c r="O154" s="26">
        <v>211.86</v>
      </c>
      <c r="P154" s="26"/>
      <c r="Q154" s="21">
        <v>37107504</v>
      </c>
      <c r="R154" s="26">
        <f>M154*36000*0.66</f>
        <v>20409127.199999999</v>
      </c>
      <c r="S154" s="21">
        <f t="shared" si="70"/>
        <v>25975252.799999997</v>
      </c>
      <c r="T154" s="21">
        <v>25975252.800000001</v>
      </c>
      <c r="U154" s="21">
        <f t="shared" si="71"/>
        <v>11132251.199999999</v>
      </c>
      <c r="V154" s="21">
        <v>11132251.199999999</v>
      </c>
    </row>
    <row r="155" spans="1:25" s="4" customFormat="1" ht="25.5" x14ac:dyDescent="0.25">
      <c r="A155" s="19" t="s">
        <v>381</v>
      </c>
      <c r="B155" s="65" t="s">
        <v>213</v>
      </c>
      <c r="C155" s="30">
        <v>43</v>
      </c>
      <c r="D155" s="24">
        <v>42237</v>
      </c>
      <c r="E155" s="25" t="s">
        <v>74</v>
      </c>
      <c r="F155" s="25" t="s">
        <v>139</v>
      </c>
      <c r="G155" s="20">
        <v>42</v>
      </c>
      <c r="H155" s="20">
        <v>42</v>
      </c>
      <c r="I155" s="21">
        <v>858.75</v>
      </c>
      <c r="J155" s="20">
        <v>18</v>
      </c>
      <c r="K155" s="20">
        <v>13</v>
      </c>
      <c r="L155" s="20">
        <v>5</v>
      </c>
      <c r="M155" s="26">
        <v>858.75</v>
      </c>
      <c r="N155" s="21">
        <v>603.14</v>
      </c>
      <c r="O155" s="21">
        <v>255.61</v>
      </c>
      <c r="P155" s="21"/>
      <c r="Q155" s="21">
        <v>37098000</v>
      </c>
      <c r="R155" s="26">
        <f>M155*36000*0.66</f>
        <v>20403900</v>
      </c>
      <c r="S155" s="21">
        <f t="shared" si="70"/>
        <v>25968600</v>
      </c>
      <c r="T155" s="21">
        <v>25968600</v>
      </c>
      <c r="U155" s="21">
        <f t="shared" si="71"/>
        <v>11129400</v>
      </c>
      <c r="V155" s="21">
        <v>11129400</v>
      </c>
    </row>
    <row r="156" spans="1:25" s="4" customFormat="1" ht="28.9" customHeight="1" x14ac:dyDescent="0.25">
      <c r="A156" s="105" t="s">
        <v>168</v>
      </c>
      <c r="B156" s="90"/>
      <c r="C156" s="19" t="s">
        <v>21</v>
      </c>
      <c r="D156" s="19" t="s">
        <v>21</v>
      </c>
      <c r="E156" s="19" t="s">
        <v>21</v>
      </c>
      <c r="F156" s="19" t="s">
        <v>21</v>
      </c>
      <c r="G156" s="20">
        <f t="shared" ref="G156:V156" si="72">SUM(G157,G165,G172,G179,G186,G189,G191,G193,G197,G199,G209,G219)</f>
        <v>1220</v>
      </c>
      <c r="H156" s="20">
        <f t="shared" si="72"/>
        <v>1220</v>
      </c>
      <c r="I156" s="21">
        <f t="shared" si="72"/>
        <v>21659.05</v>
      </c>
      <c r="J156" s="20">
        <f t="shared" si="72"/>
        <v>560</v>
      </c>
      <c r="K156" s="20">
        <f t="shared" si="72"/>
        <v>366</v>
      </c>
      <c r="L156" s="20">
        <f t="shared" si="72"/>
        <v>194</v>
      </c>
      <c r="M156" s="21">
        <f t="shared" si="72"/>
        <v>21087.38</v>
      </c>
      <c r="N156" s="21">
        <f t="shared" si="72"/>
        <v>14714.880000000001</v>
      </c>
      <c r="O156" s="21">
        <f t="shared" si="72"/>
        <v>6372.5</v>
      </c>
      <c r="P156" s="21">
        <f t="shared" si="72"/>
        <v>808690236.48000002</v>
      </c>
      <c r="Q156" s="21">
        <f t="shared" si="72"/>
        <v>862911833.03999996</v>
      </c>
      <c r="R156" s="21">
        <f t="shared" si="72"/>
        <v>350961353.523</v>
      </c>
      <c r="S156" s="21">
        <f t="shared" si="72"/>
        <v>761409002.98800004</v>
      </c>
      <c r="T156" s="21">
        <f t="shared" si="72"/>
        <v>777269321.41299999</v>
      </c>
      <c r="U156" s="21">
        <f t="shared" si="72"/>
        <v>85642511.627000004</v>
      </c>
      <c r="V156" s="21">
        <f t="shared" si="72"/>
        <v>85642511.629999995</v>
      </c>
    </row>
    <row r="157" spans="1:25" s="4" customFormat="1" ht="28.9" customHeight="1" x14ac:dyDescent="0.25">
      <c r="A157" s="79" t="s">
        <v>214</v>
      </c>
      <c r="B157" s="80"/>
      <c r="C157" s="19" t="s">
        <v>21</v>
      </c>
      <c r="D157" s="19" t="s">
        <v>21</v>
      </c>
      <c r="E157" s="19" t="s">
        <v>21</v>
      </c>
      <c r="F157" s="19" t="s">
        <v>21</v>
      </c>
      <c r="G157" s="20">
        <f t="shared" ref="G157:V157" si="73">SUM(G158:G164)</f>
        <v>102</v>
      </c>
      <c r="H157" s="20">
        <f t="shared" si="73"/>
        <v>102</v>
      </c>
      <c r="I157" s="21">
        <f t="shared" si="73"/>
        <v>1408.2799999999997</v>
      </c>
      <c r="J157" s="20">
        <f t="shared" si="73"/>
        <v>52</v>
      </c>
      <c r="K157" s="20">
        <f t="shared" si="73"/>
        <v>21</v>
      </c>
      <c r="L157" s="20">
        <f t="shared" si="73"/>
        <v>31</v>
      </c>
      <c r="M157" s="21">
        <f t="shared" si="73"/>
        <v>1408.2799999999997</v>
      </c>
      <c r="N157" s="21">
        <f t="shared" si="73"/>
        <v>580.57000000000005</v>
      </c>
      <c r="O157" s="21">
        <f t="shared" si="73"/>
        <v>827.71</v>
      </c>
      <c r="P157" s="21">
        <f t="shared" si="73"/>
        <v>0</v>
      </c>
      <c r="Q157" s="21">
        <f t="shared" si="73"/>
        <v>54221596.560000002</v>
      </c>
      <c r="R157" s="21">
        <f t="shared" si="73"/>
        <v>29821878.107999995</v>
      </c>
      <c r="S157" s="21">
        <f t="shared" si="73"/>
        <v>51510516.732000008</v>
      </c>
      <c r="T157" s="21">
        <f t="shared" si="73"/>
        <v>51510516.739999995</v>
      </c>
      <c r="U157" s="21">
        <f t="shared" si="73"/>
        <v>2711079.8200000031</v>
      </c>
      <c r="V157" s="21">
        <f t="shared" si="73"/>
        <v>2711079.82</v>
      </c>
    </row>
    <row r="158" spans="1:25" s="4" customFormat="1" ht="25.5" x14ac:dyDescent="0.25">
      <c r="A158" s="19" t="s">
        <v>382</v>
      </c>
      <c r="B158" s="65" t="s">
        <v>222</v>
      </c>
      <c r="C158" s="19">
        <v>2</v>
      </c>
      <c r="D158" s="24">
        <v>42905</v>
      </c>
      <c r="E158" s="25" t="s">
        <v>139</v>
      </c>
      <c r="F158" s="25" t="s">
        <v>171</v>
      </c>
      <c r="G158" s="28">
        <v>17</v>
      </c>
      <c r="H158" s="28">
        <v>17</v>
      </c>
      <c r="I158" s="26">
        <v>193.6</v>
      </c>
      <c r="J158" s="28">
        <v>8</v>
      </c>
      <c r="K158" s="28">
        <v>0</v>
      </c>
      <c r="L158" s="28">
        <v>8</v>
      </c>
      <c r="M158" s="26">
        <v>193.6</v>
      </c>
      <c r="N158" s="26">
        <v>0</v>
      </c>
      <c r="O158" s="26">
        <v>193.6</v>
      </c>
      <c r="P158" s="26"/>
      <c r="Q158" s="21">
        <v>7453987.2000000002</v>
      </c>
      <c r="R158" s="26">
        <f t="shared" ref="R158:R164" si="74">M158*32085*0.66</f>
        <v>4099692.96</v>
      </c>
      <c r="S158" s="21">
        <f>Q158*0.95</f>
        <v>7081287.8399999999</v>
      </c>
      <c r="T158" s="21">
        <v>7081287.8399999999</v>
      </c>
      <c r="U158" s="21">
        <f>Q158-T158</f>
        <v>372699.36000000034</v>
      </c>
      <c r="V158" s="21">
        <v>372699.36</v>
      </c>
    </row>
    <row r="159" spans="1:25" s="4" customFormat="1" ht="25.5" x14ac:dyDescent="0.25">
      <c r="A159" s="19" t="s">
        <v>383</v>
      </c>
      <c r="B159" s="65" t="s">
        <v>223</v>
      </c>
      <c r="C159" s="19">
        <v>3</v>
      </c>
      <c r="D159" s="24">
        <v>42905</v>
      </c>
      <c r="E159" s="25" t="s">
        <v>139</v>
      </c>
      <c r="F159" s="25" t="s">
        <v>171</v>
      </c>
      <c r="G159" s="28">
        <v>20</v>
      </c>
      <c r="H159" s="28">
        <v>20</v>
      </c>
      <c r="I159" s="26">
        <v>215.24</v>
      </c>
      <c r="J159" s="28">
        <v>8</v>
      </c>
      <c r="K159" s="28">
        <v>5</v>
      </c>
      <c r="L159" s="28">
        <v>3</v>
      </c>
      <c r="M159" s="26">
        <v>215.24</v>
      </c>
      <c r="N159" s="26">
        <v>144.84</v>
      </c>
      <c r="O159" s="26">
        <v>70.400000000000006</v>
      </c>
      <c r="P159" s="26"/>
      <c r="Q159" s="21">
        <v>8287170.4800000004</v>
      </c>
      <c r="R159" s="26">
        <f t="shared" si="74"/>
        <v>4557943.7640000004</v>
      </c>
      <c r="S159" s="21">
        <f t="shared" ref="S159:S160" si="75">Q159*0.95</f>
        <v>7872811.9560000002</v>
      </c>
      <c r="T159" s="21">
        <v>7872811.96</v>
      </c>
      <c r="U159" s="21">
        <f>Q159-T159</f>
        <v>414358.52000000048</v>
      </c>
      <c r="V159" s="21">
        <v>414358.52</v>
      </c>
    </row>
    <row r="160" spans="1:25" s="4" customFormat="1" ht="25.5" x14ac:dyDescent="0.25">
      <c r="A160" s="19" t="s">
        <v>384</v>
      </c>
      <c r="B160" s="57" t="s">
        <v>216</v>
      </c>
      <c r="C160" s="39">
        <v>1</v>
      </c>
      <c r="D160" s="42">
        <v>42905</v>
      </c>
      <c r="E160" s="25" t="s">
        <v>139</v>
      </c>
      <c r="F160" s="25" t="s">
        <v>171</v>
      </c>
      <c r="G160" s="40">
        <v>37</v>
      </c>
      <c r="H160" s="40">
        <v>37</v>
      </c>
      <c r="I160" s="41">
        <v>519.91</v>
      </c>
      <c r="J160" s="40">
        <v>20</v>
      </c>
      <c r="K160" s="40">
        <v>10</v>
      </c>
      <c r="L160" s="40">
        <v>10</v>
      </c>
      <c r="M160" s="41">
        <v>519.91</v>
      </c>
      <c r="N160" s="41">
        <v>270.97000000000003</v>
      </c>
      <c r="O160" s="41">
        <f>M160-N160</f>
        <v>248.93999999999994</v>
      </c>
      <c r="P160" s="41"/>
      <c r="Q160" s="45">
        <v>20017574.82</v>
      </c>
      <c r="R160" s="26">
        <f t="shared" si="74"/>
        <v>11009666.151000001</v>
      </c>
      <c r="S160" s="21">
        <f t="shared" si="75"/>
        <v>19016696.079</v>
      </c>
      <c r="T160" s="45">
        <v>19016696.079999998</v>
      </c>
      <c r="U160" s="21">
        <f>Q160-T160</f>
        <v>1000878.7400000021</v>
      </c>
      <c r="V160" s="41">
        <v>1000878.74</v>
      </c>
    </row>
    <row r="161" spans="1:22" s="4" customFormat="1" ht="25.5" x14ac:dyDescent="0.25">
      <c r="A161" s="19" t="s">
        <v>385</v>
      </c>
      <c r="B161" s="57" t="s">
        <v>215</v>
      </c>
      <c r="C161" s="39">
        <v>17</v>
      </c>
      <c r="D161" s="42">
        <v>41260</v>
      </c>
      <c r="E161" s="25" t="s">
        <v>139</v>
      </c>
      <c r="F161" s="25" t="s">
        <v>171</v>
      </c>
      <c r="G161" s="40">
        <v>10</v>
      </c>
      <c r="H161" s="40">
        <v>10</v>
      </c>
      <c r="I161" s="41">
        <v>146.87</v>
      </c>
      <c r="J161" s="40">
        <v>6</v>
      </c>
      <c r="K161" s="40">
        <v>4</v>
      </c>
      <c r="L161" s="40">
        <v>2</v>
      </c>
      <c r="M161" s="41">
        <v>146.87</v>
      </c>
      <c r="N161" s="41">
        <v>98.92</v>
      </c>
      <c r="O161" s="41">
        <f>M161-N161</f>
        <v>47.95</v>
      </c>
      <c r="P161" s="41"/>
      <c r="Q161" s="45">
        <v>5654788.7400000002</v>
      </c>
      <c r="R161" s="26">
        <f>M161*32085*0.66</f>
        <v>3110133.8070000005</v>
      </c>
      <c r="S161" s="21">
        <f>Q161*0.95</f>
        <v>5372049.3030000003</v>
      </c>
      <c r="T161" s="45">
        <v>5372049.2999999998</v>
      </c>
      <c r="U161" s="21">
        <f>Q161-T161</f>
        <v>282739.44000000041</v>
      </c>
      <c r="V161" s="41">
        <v>282739.44</v>
      </c>
    </row>
    <row r="162" spans="1:22" s="4" customFormat="1" ht="25.5" x14ac:dyDescent="0.25">
      <c r="A162" s="19" t="s">
        <v>386</v>
      </c>
      <c r="B162" s="65" t="s">
        <v>221</v>
      </c>
      <c r="C162" s="19">
        <v>3</v>
      </c>
      <c r="D162" s="24">
        <v>41690</v>
      </c>
      <c r="E162" s="25" t="s">
        <v>139</v>
      </c>
      <c r="F162" s="25" t="s">
        <v>171</v>
      </c>
      <c r="G162" s="28">
        <v>6</v>
      </c>
      <c r="H162" s="28">
        <v>6</v>
      </c>
      <c r="I162" s="26">
        <v>65.84</v>
      </c>
      <c r="J162" s="28">
        <v>2</v>
      </c>
      <c r="K162" s="28">
        <v>2</v>
      </c>
      <c r="L162" s="28">
        <v>0</v>
      </c>
      <c r="M162" s="26">
        <v>65.84</v>
      </c>
      <c r="N162" s="26">
        <v>65.84</v>
      </c>
      <c r="O162" s="26">
        <v>0</v>
      </c>
      <c r="P162" s="26"/>
      <c r="Q162" s="21">
        <v>2534971.6800000002</v>
      </c>
      <c r="R162" s="26">
        <f>M162*32085*0.66</f>
        <v>1394234.4240000001</v>
      </c>
      <c r="S162" s="21">
        <f>Q162*0.95</f>
        <v>2408223.0959999999</v>
      </c>
      <c r="T162" s="21">
        <v>2408223.1</v>
      </c>
      <c r="U162" s="21">
        <f>Q162-T162</f>
        <v>126748.58000000007</v>
      </c>
      <c r="V162" s="21">
        <v>126748.58</v>
      </c>
    </row>
    <row r="163" spans="1:22" s="4" customFormat="1" ht="25.5" x14ac:dyDescent="0.25">
      <c r="A163" s="19" t="s">
        <v>387</v>
      </c>
      <c r="B163" s="57" t="s">
        <v>217</v>
      </c>
      <c r="C163" s="66">
        <v>2</v>
      </c>
      <c r="D163" s="33">
        <v>41690</v>
      </c>
      <c r="E163" s="25" t="s">
        <v>139</v>
      </c>
      <c r="F163" s="25" t="s">
        <v>171</v>
      </c>
      <c r="G163" s="46">
        <v>4</v>
      </c>
      <c r="H163" s="46">
        <v>4</v>
      </c>
      <c r="I163" s="47">
        <v>149</v>
      </c>
      <c r="J163" s="46">
        <v>4</v>
      </c>
      <c r="K163" s="46">
        <v>0</v>
      </c>
      <c r="L163" s="46">
        <v>4</v>
      </c>
      <c r="M163" s="47">
        <v>149</v>
      </c>
      <c r="N163" s="47">
        <v>0</v>
      </c>
      <c r="O163" s="47">
        <v>149</v>
      </c>
      <c r="P163" s="47"/>
      <c r="Q163" s="21">
        <v>5736798</v>
      </c>
      <c r="R163" s="26">
        <f t="shared" si="74"/>
        <v>3155238.9000000004</v>
      </c>
      <c r="S163" s="21">
        <f>Q163*0.95</f>
        <v>5449958.0999999996</v>
      </c>
      <c r="T163" s="21">
        <v>5449958.0999999996</v>
      </c>
      <c r="U163" s="21">
        <f t="shared" ref="U163:U164" si="76">Q163-T163</f>
        <v>286839.90000000037</v>
      </c>
      <c r="V163" s="47">
        <v>286839.90000000002</v>
      </c>
    </row>
    <row r="164" spans="1:22" s="4" customFormat="1" ht="25.5" x14ac:dyDescent="0.25">
      <c r="A164" s="19" t="s">
        <v>388</v>
      </c>
      <c r="B164" s="57" t="s">
        <v>218</v>
      </c>
      <c r="C164" s="66">
        <v>1</v>
      </c>
      <c r="D164" s="33">
        <v>41690</v>
      </c>
      <c r="E164" s="25" t="s">
        <v>139</v>
      </c>
      <c r="F164" s="25" t="s">
        <v>171</v>
      </c>
      <c r="G164" s="46">
        <v>8</v>
      </c>
      <c r="H164" s="46">
        <v>8</v>
      </c>
      <c r="I164" s="47">
        <v>117.82</v>
      </c>
      <c r="J164" s="46">
        <v>4</v>
      </c>
      <c r="K164" s="46">
        <v>0</v>
      </c>
      <c r="L164" s="46">
        <v>4</v>
      </c>
      <c r="M164" s="47">
        <v>117.82</v>
      </c>
      <c r="N164" s="47">
        <v>0</v>
      </c>
      <c r="O164" s="47">
        <v>117.82</v>
      </c>
      <c r="P164" s="47"/>
      <c r="Q164" s="21">
        <v>4536305.6399999997</v>
      </c>
      <c r="R164" s="26">
        <f t="shared" si="74"/>
        <v>2494968.102</v>
      </c>
      <c r="S164" s="21">
        <f t="shared" ref="S164" si="77">Q164*0.95</f>
        <v>4309490.3579999991</v>
      </c>
      <c r="T164" s="21">
        <v>4309490.3600000003</v>
      </c>
      <c r="U164" s="21">
        <f t="shared" si="76"/>
        <v>226815.27999999933</v>
      </c>
      <c r="V164" s="47">
        <v>226815.28</v>
      </c>
    </row>
    <row r="165" spans="1:22" s="4" customFormat="1" ht="33" customHeight="1" x14ac:dyDescent="0.25">
      <c r="A165" s="79" t="s">
        <v>49</v>
      </c>
      <c r="B165" s="80"/>
      <c r="C165" s="19" t="s">
        <v>21</v>
      </c>
      <c r="D165" s="19" t="s">
        <v>21</v>
      </c>
      <c r="E165" s="19" t="s">
        <v>21</v>
      </c>
      <c r="F165" s="19" t="s">
        <v>21</v>
      </c>
      <c r="G165" s="20">
        <f t="shared" ref="G165:O165" si="78">SUM(G166:G171)</f>
        <v>53</v>
      </c>
      <c r="H165" s="20">
        <f t="shared" si="78"/>
        <v>53</v>
      </c>
      <c r="I165" s="21">
        <f t="shared" si="78"/>
        <v>1065.47</v>
      </c>
      <c r="J165" s="20">
        <f t="shared" si="78"/>
        <v>29</v>
      </c>
      <c r="K165" s="20">
        <f t="shared" si="78"/>
        <v>18</v>
      </c>
      <c r="L165" s="20">
        <f t="shared" si="78"/>
        <v>11</v>
      </c>
      <c r="M165" s="21">
        <f t="shared" si="78"/>
        <v>969.56999999999994</v>
      </c>
      <c r="N165" s="21">
        <f t="shared" si="78"/>
        <v>599.06999999999994</v>
      </c>
      <c r="O165" s="21">
        <f t="shared" si="78"/>
        <v>370.5</v>
      </c>
      <c r="P165" s="21">
        <f>M165*1.2*32085</f>
        <v>37330384.140000001</v>
      </c>
      <c r="Q165" s="21">
        <f t="shared" ref="Q165:V165" si="79">SUM(Q166:Q171)</f>
        <v>37330384.140000001</v>
      </c>
      <c r="R165" s="21">
        <f t="shared" si="79"/>
        <v>20531711.277000003</v>
      </c>
      <c r="S165" s="21">
        <f t="shared" si="79"/>
        <v>35463864.932999998</v>
      </c>
      <c r="T165" s="21">
        <f t="shared" si="79"/>
        <v>35463864.939999998</v>
      </c>
      <c r="U165" s="21">
        <f t="shared" si="79"/>
        <v>1866519.2000000011</v>
      </c>
      <c r="V165" s="21">
        <f t="shared" si="79"/>
        <v>1866519.2000000002</v>
      </c>
    </row>
    <row r="166" spans="1:22" s="4" customFormat="1" ht="25.5" x14ac:dyDescent="0.25">
      <c r="A166" s="19" t="s">
        <v>389</v>
      </c>
      <c r="B166" s="62" t="s">
        <v>492</v>
      </c>
      <c r="C166" s="35" t="s">
        <v>151</v>
      </c>
      <c r="D166" s="24">
        <v>41085</v>
      </c>
      <c r="E166" s="25" t="s">
        <v>139</v>
      </c>
      <c r="F166" s="25" t="s">
        <v>171</v>
      </c>
      <c r="G166" s="20">
        <v>11</v>
      </c>
      <c r="H166" s="20">
        <v>11</v>
      </c>
      <c r="I166" s="21">
        <v>177.7</v>
      </c>
      <c r="J166" s="20">
        <v>4</v>
      </c>
      <c r="K166" s="20">
        <v>3</v>
      </c>
      <c r="L166" s="20">
        <v>1</v>
      </c>
      <c r="M166" s="21">
        <v>177.7</v>
      </c>
      <c r="N166" s="21">
        <f>M166-O166</f>
        <v>124.79999999999998</v>
      </c>
      <c r="O166" s="21">
        <v>52.9</v>
      </c>
      <c r="P166" s="21"/>
      <c r="Q166" s="21">
        <v>6841805.4000000004</v>
      </c>
      <c r="R166" s="26">
        <f t="shared" ref="R166:R171" si="80">M166*32085*0.66</f>
        <v>3762992.97</v>
      </c>
      <c r="S166" s="21">
        <f t="shared" ref="S166:S171" si="81">Q166*0.95</f>
        <v>6499715.1299999999</v>
      </c>
      <c r="T166" s="21">
        <v>6499715.1299999999</v>
      </c>
      <c r="U166" s="21">
        <f t="shared" ref="U166:U171" si="82">Q166-T166</f>
        <v>342090.27000000048</v>
      </c>
      <c r="V166" s="21">
        <v>342090.27</v>
      </c>
    </row>
    <row r="167" spans="1:22" s="4" customFormat="1" ht="25.5" x14ac:dyDescent="0.25">
      <c r="A167" s="19" t="s">
        <v>390</v>
      </c>
      <c r="B167" s="62" t="s">
        <v>491</v>
      </c>
      <c r="C167" s="35" t="s">
        <v>152</v>
      </c>
      <c r="D167" s="24">
        <v>41085</v>
      </c>
      <c r="E167" s="25" t="s">
        <v>139</v>
      </c>
      <c r="F167" s="25" t="s">
        <v>171</v>
      </c>
      <c r="G167" s="20">
        <v>8</v>
      </c>
      <c r="H167" s="20">
        <v>8</v>
      </c>
      <c r="I167" s="21">
        <v>269.72000000000003</v>
      </c>
      <c r="J167" s="20">
        <v>6</v>
      </c>
      <c r="K167" s="20">
        <v>3</v>
      </c>
      <c r="L167" s="20">
        <v>3</v>
      </c>
      <c r="M167" s="21">
        <v>203.62</v>
      </c>
      <c r="N167" s="21">
        <v>101.62</v>
      </c>
      <c r="O167" s="21">
        <v>102</v>
      </c>
      <c r="P167" s="21"/>
      <c r="Q167" s="21">
        <v>7839777.2400000002</v>
      </c>
      <c r="R167" s="26">
        <f t="shared" si="80"/>
        <v>4311877.4820000008</v>
      </c>
      <c r="S167" s="21">
        <f t="shared" si="81"/>
        <v>7447788.3779999996</v>
      </c>
      <c r="T167" s="21">
        <v>7447788.3799999999</v>
      </c>
      <c r="U167" s="21">
        <f t="shared" si="82"/>
        <v>391988.86000000034</v>
      </c>
      <c r="V167" s="21">
        <v>391988.86</v>
      </c>
    </row>
    <row r="168" spans="1:22" s="4" customFormat="1" ht="25.5" x14ac:dyDescent="0.25">
      <c r="A168" s="19" t="s">
        <v>391</v>
      </c>
      <c r="B168" s="62" t="s">
        <v>490</v>
      </c>
      <c r="C168" s="35" t="s">
        <v>153</v>
      </c>
      <c r="D168" s="24">
        <v>41085</v>
      </c>
      <c r="E168" s="25" t="s">
        <v>139</v>
      </c>
      <c r="F168" s="25" t="s">
        <v>171</v>
      </c>
      <c r="G168" s="20">
        <v>4</v>
      </c>
      <c r="H168" s="20">
        <v>4</v>
      </c>
      <c r="I168" s="21">
        <v>41.9</v>
      </c>
      <c r="J168" s="20">
        <v>2</v>
      </c>
      <c r="K168" s="20">
        <v>1</v>
      </c>
      <c r="L168" s="20">
        <v>1</v>
      </c>
      <c r="M168" s="21">
        <v>41.9</v>
      </c>
      <c r="N168" s="21">
        <v>20.6</v>
      </c>
      <c r="O168" s="21">
        <f>M168-N168</f>
        <v>21.299999999999997</v>
      </c>
      <c r="P168" s="21"/>
      <c r="Q168" s="21">
        <v>1613233.8</v>
      </c>
      <c r="R168" s="26">
        <f t="shared" si="80"/>
        <v>887278.59000000008</v>
      </c>
      <c r="S168" s="21">
        <f t="shared" si="81"/>
        <v>1532572.1099999999</v>
      </c>
      <c r="T168" s="21">
        <v>1532572.11</v>
      </c>
      <c r="U168" s="21">
        <f t="shared" si="82"/>
        <v>80661.689999999944</v>
      </c>
      <c r="V168" s="21">
        <v>80661.69</v>
      </c>
    </row>
    <row r="169" spans="1:22" s="4" customFormat="1" ht="25.5" x14ac:dyDescent="0.25">
      <c r="A169" s="19" t="s">
        <v>392</v>
      </c>
      <c r="B169" s="62" t="s">
        <v>489</v>
      </c>
      <c r="C169" s="35" t="s">
        <v>46</v>
      </c>
      <c r="D169" s="24">
        <v>41085</v>
      </c>
      <c r="E169" s="25" t="s">
        <v>139</v>
      </c>
      <c r="F169" s="25" t="s">
        <v>171</v>
      </c>
      <c r="G169" s="20">
        <v>2</v>
      </c>
      <c r="H169" s="20">
        <v>2</v>
      </c>
      <c r="I169" s="21">
        <v>44</v>
      </c>
      <c r="J169" s="20">
        <v>2</v>
      </c>
      <c r="K169" s="20">
        <v>2</v>
      </c>
      <c r="L169" s="20">
        <v>0</v>
      </c>
      <c r="M169" s="21">
        <v>44</v>
      </c>
      <c r="N169" s="21">
        <v>44</v>
      </c>
      <c r="O169" s="21">
        <v>0</v>
      </c>
      <c r="P169" s="21"/>
      <c r="Q169" s="21">
        <v>1694088</v>
      </c>
      <c r="R169" s="26">
        <f t="shared" si="80"/>
        <v>931748.4</v>
      </c>
      <c r="S169" s="21">
        <f t="shared" si="81"/>
        <v>1609383.5999999999</v>
      </c>
      <c r="T169" s="21">
        <v>1609383.6</v>
      </c>
      <c r="U169" s="21">
        <f t="shared" si="82"/>
        <v>84704.399999999907</v>
      </c>
      <c r="V169" s="21">
        <v>84704.4</v>
      </c>
    </row>
    <row r="170" spans="1:22" s="4" customFormat="1" ht="25.5" x14ac:dyDescent="0.25">
      <c r="A170" s="19" t="s">
        <v>393</v>
      </c>
      <c r="B170" s="62" t="s">
        <v>445</v>
      </c>
      <c r="C170" s="35" t="s">
        <v>154</v>
      </c>
      <c r="D170" s="24">
        <v>41085</v>
      </c>
      <c r="E170" s="25" t="s">
        <v>139</v>
      </c>
      <c r="F170" s="25" t="s">
        <v>171</v>
      </c>
      <c r="G170" s="20">
        <v>14</v>
      </c>
      <c r="H170" s="20">
        <v>14</v>
      </c>
      <c r="I170" s="21">
        <v>273.95</v>
      </c>
      <c r="J170" s="20">
        <v>7</v>
      </c>
      <c r="K170" s="20">
        <v>5</v>
      </c>
      <c r="L170" s="20">
        <v>2</v>
      </c>
      <c r="M170" s="21">
        <v>244.15</v>
      </c>
      <c r="N170" s="21">
        <v>178.15</v>
      </c>
      <c r="O170" s="21">
        <f>M170-N170</f>
        <v>66</v>
      </c>
      <c r="P170" s="21"/>
      <c r="Q170" s="21">
        <v>9400263.3000000007</v>
      </c>
      <c r="R170" s="26">
        <f t="shared" si="80"/>
        <v>5170144.8150000004</v>
      </c>
      <c r="S170" s="21">
        <f t="shared" si="81"/>
        <v>8930250.1349999998</v>
      </c>
      <c r="T170" s="21">
        <v>8930250.1400000006</v>
      </c>
      <c r="U170" s="21">
        <f t="shared" si="82"/>
        <v>470013.16000000015</v>
      </c>
      <c r="V170" s="21">
        <v>470013.16</v>
      </c>
    </row>
    <row r="171" spans="1:22" s="4" customFormat="1" ht="25.5" x14ac:dyDescent="0.25">
      <c r="A171" s="19" t="s">
        <v>394</v>
      </c>
      <c r="B171" s="62" t="s">
        <v>446</v>
      </c>
      <c r="C171" s="35" t="s">
        <v>155</v>
      </c>
      <c r="D171" s="24">
        <v>41085</v>
      </c>
      <c r="E171" s="25" t="s">
        <v>139</v>
      </c>
      <c r="F171" s="25" t="s">
        <v>171</v>
      </c>
      <c r="G171" s="20">
        <v>14</v>
      </c>
      <c r="H171" s="20">
        <v>14</v>
      </c>
      <c r="I171" s="21">
        <v>258.2</v>
      </c>
      <c r="J171" s="20">
        <v>8</v>
      </c>
      <c r="K171" s="20">
        <v>4</v>
      </c>
      <c r="L171" s="20">
        <v>4</v>
      </c>
      <c r="M171" s="21">
        <v>258.2</v>
      </c>
      <c r="N171" s="21">
        <v>129.9</v>
      </c>
      <c r="O171" s="21">
        <f>M171-N171</f>
        <v>128.29999999999998</v>
      </c>
      <c r="P171" s="21"/>
      <c r="Q171" s="21">
        <v>9941216.4000000004</v>
      </c>
      <c r="R171" s="26">
        <f t="shared" si="80"/>
        <v>5467669.0200000005</v>
      </c>
      <c r="S171" s="21">
        <f t="shared" si="81"/>
        <v>9444155.5800000001</v>
      </c>
      <c r="T171" s="21">
        <v>9444155.5800000001</v>
      </c>
      <c r="U171" s="21">
        <f t="shared" si="82"/>
        <v>497060.8200000003</v>
      </c>
      <c r="V171" s="21">
        <v>497060.82</v>
      </c>
    </row>
    <row r="172" spans="1:22" s="4" customFormat="1" ht="32.450000000000003" customHeight="1" x14ac:dyDescent="0.25">
      <c r="A172" s="79" t="s">
        <v>42</v>
      </c>
      <c r="B172" s="80"/>
      <c r="C172" s="19" t="s">
        <v>21</v>
      </c>
      <c r="D172" s="19" t="s">
        <v>21</v>
      </c>
      <c r="E172" s="19" t="s">
        <v>21</v>
      </c>
      <c r="F172" s="19" t="s">
        <v>21</v>
      </c>
      <c r="G172" s="28">
        <f t="shared" ref="G172:O172" si="83">SUM(G173:G178)</f>
        <v>137</v>
      </c>
      <c r="H172" s="28">
        <f t="shared" si="83"/>
        <v>137</v>
      </c>
      <c r="I172" s="26">
        <f t="shared" si="83"/>
        <v>3528.11</v>
      </c>
      <c r="J172" s="28">
        <f t="shared" si="83"/>
        <v>86</v>
      </c>
      <c r="K172" s="28">
        <f t="shared" si="83"/>
        <v>46</v>
      </c>
      <c r="L172" s="28">
        <f t="shared" si="83"/>
        <v>40</v>
      </c>
      <c r="M172" s="26">
        <f t="shared" si="83"/>
        <v>3052.51</v>
      </c>
      <c r="N172" s="26">
        <f t="shared" si="83"/>
        <v>1679.5100000000002</v>
      </c>
      <c r="O172" s="26">
        <f t="shared" si="83"/>
        <v>1373</v>
      </c>
      <c r="P172" s="26">
        <f>M172*1.2*32085</f>
        <v>117527740.02000001</v>
      </c>
      <c r="Q172" s="26">
        <f t="shared" ref="Q172:V172" si="84">SUM(Q173:Q178)</f>
        <v>117527740.02000001</v>
      </c>
      <c r="R172" s="26">
        <f t="shared" si="84"/>
        <v>64640257.011</v>
      </c>
      <c r="S172" s="26">
        <f t="shared" si="84"/>
        <v>111651353.01900001</v>
      </c>
      <c r="T172" s="26">
        <f t="shared" si="84"/>
        <v>111651353.03</v>
      </c>
      <c r="U172" s="26">
        <f t="shared" si="84"/>
        <v>5876386.9900000012</v>
      </c>
      <c r="V172" s="26">
        <f t="shared" si="84"/>
        <v>5876386.9899999993</v>
      </c>
    </row>
    <row r="173" spans="1:22" s="4" customFormat="1" ht="25.5" x14ac:dyDescent="0.25">
      <c r="A173" s="19" t="s">
        <v>395</v>
      </c>
      <c r="B173" s="65" t="s">
        <v>43</v>
      </c>
      <c r="C173" s="30" t="s">
        <v>44</v>
      </c>
      <c r="D173" s="24">
        <v>41904</v>
      </c>
      <c r="E173" s="25" t="s">
        <v>139</v>
      </c>
      <c r="F173" s="25" t="s">
        <v>171</v>
      </c>
      <c r="G173" s="20">
        <v>33</v>
      </c>
      <c r="H173" s="20">
        <v>33</v>
      </c>
      <c r="I173" s="21">
        <v>889.34</v>
      </c>
      <c r="J173" s="20">
        <v>22</v>
      </c>
      <c r="K173" s="20">
        <v>15</v>
      </c>
      <c r="L173" s="20">
        <v>7</v>
      </c>
      <c r="M173" s="26">
        <v>744.34</v>
      </c>
      <c r="N173" s="21">
        <v>516.76</v>
      </c>
      <c r="O173" s="21">
        <v>227.58</v>
      </c>
      <c r="P173" s="21"/>
      <c r="Q173" s="21">
        <v>28658578.68</v>
      </c>
      <c r="R173" s="26">
        <f t="shared" ref="R173:R178" si="85">M173*32085*0.66</f>
        <v>15762218.274000002</v>
      </c>
      <c r="S173" s="21">
        <f t="shared" ref="S173:S178" si="86">Q173*0.95</f>
        <v>27225649.745999999</v>
      </c>
      <c r="T173" s="21">
        <v>27225649.75</v>
      </c>
      <c r="U173" s="21">
        <f t="shared" ref="U173:U178" si="87">Q173-T173</f>
        <v>1432928.9299999997</v>
      </c>
      <c r="V173" s="21">
        <v>1432928.93</v>
      </c>
    </row>
    <row r="174" spans="1:22" s="4" customFormat="1" ht="25.5" x14ac:dyDescent="0.25">
      <c r="A174" s="19" t="s">
        <v>396</v>
      </c>
      <c r="B174" s="65" t="s">
        <v>45</v>
      </c>
      <c r="C174" s="30" t="s">
        <v>46</v>
      </c>
      <c r="D174" s="24">
        <v>42222</v>
      </c>
      <c r="E174" s="25" t="s">
        <v>139</v>
      </c>
      <c r="F174" s="25" t="s">
        <v>171</v>
      </c>
      <c r="G174" s="20">
        <v>26</v>
      </c>
      <c r="H174" s="20">
        <v>26</v>
      </c>
      <c r="I174" s="21">
        <v>886.7</v>
      </c>
      <c r="J174" s="20">
        <v>21</v>
      </c>
      <c r="K174" s="20">
        <v>9</v>
      </c>
      <c r="L174" s="20">
        <v>12</v>
      </c>
      <c r="M174" s="26">
        <v>735.9</v>
      </c>
      <c r="N174" s="21">
        <v>348.6</v>
      </c>
      <c r="O174" s="21">
        <v>387.3</v>
      </c>
      <c r="P174" s="21"/>
      <c r="Q174" s="21">
        <v>28333621.800000001</v>
      </c>
      <c r="R174" s="26">
        <f t="shared" si="85"/>
        <v>15583491.99</v>
      </c>
      <c r="S174" s="21">
        <f t="shared" si="86"/>
        <v>26916940.710000001</v>
      </c>
      <c r="T174" s="21">
        <v>26916940.710000001</v>
      </c>
      <c r="U174" s="21">
        <f t="shared" si="87"/>
        <v>1416681.0899999999</v>
      </c>
      <c r="V174" s="21">
        <v>1416681.09</v>
      </c>
    </row>
    <row r="175" spans="1:22" s="4" customFormat="1" ht="25.5" x14ac:dyDescent="0.25">
      <c r="A175" s="19" t="s">
        <v>397</v>
      </c>
      <c r="B175" s="65" t="s">
        <v>47</v>
      </c>
      <c r="C175" s="30" t="s">
        <v>48</v>
      </c>
      <c r="D175" s="24">
        <v>42222</v>
      </c>
      <c r="E175" s="25" t="s">
        <v>139</v>
      </c>
      <c r="F175" s="25" t="s">
        <v>171</v>
      </c>
      <c r="G175" s="20">
        <v>42</v>
      </c>
      <c r="H175" s="20">
        <v>42</v>
      </c>
      <c r="I175" s="21">
        <v>1000.4</v>
      </c>
      <c r="J175" s="20">
        <v>20</v>
      </c>
      <c r="K175" s="20">
        <v>9</v>
      </c>
      <c r="L175" s="20">
        <v>11</v>
      </c>
      <c r="M175" s="26">
        <v>903.8</v>
      </c>
      <c r="N175" s="21">
        <v>463.8</v>
      </c>
      <c r="O175" s="21">
        <v>440</v>
      </c>
      <c r="P175" s="21"/>
      <c r="Q175" s="21">
        <v>34798107.600000001</v>
      </c>
      <c r="R175" s="26">
        <f t="shared" si="85"/>
        <v>19138959.18</v>
      </c>
      <c r="S175" s="21">
        <f t="shared" si="86"/>
        <v>33058202.219999999</v>
      </c>
      <c r="T175" s="21">
        <v>33058202.219999999</v>
      </c>
      <c r="U175" s="21">
        <f t="shared" si="87"/>
        <v>1739905.3800000027</v>
      </c>
      <c r="V175" s="21">
        <v>1739905.38</v>
      </c>
    </row>
    <row r="176" spans="1:22" s="4" customFormat="1" ht="25.5" x14ac:dyDescent="0.25">
      <c r="A176" s="19" t="s">
        <v>398</v>
      </c>
      <c r="B176" s="65" t="s">
        <v>144</v>
      </c>
      <c r="C176" s="35" t="s">
        <v>81</v>
      </c>
      <c r="D176" s="24">
        <v>42222</v>
      </c>
      <c r="E176" s="25" t="s">
        <v>139</v>
      </c>
      <c r="F176" s="25" t="s">
        <v>171</v>
      </c>
      <c r="G176" s="20">
        <v>11</v>
      </c>
      <c r="H176" s="20">
        <v>11</v>
      </c>
      <c r="I176" s="21">
        <v>175.23</v>
      </c>
      <c r="J176" s="20">
        <v>7</v>
      </c>
      <c r="K176" s="20">
        <v>4</v>
      </c>
      <c r="L176" s="20">
        <v>3</v>
      </c>
      <c r="M176" s="21">
        <v>175.23</v>
      </c>
      <c r="N176" s="21">
        <v>86.93</v>
      </c>
      <c r="O176" s="21">
        <v>88.3</v>
      </c>
      <c r="P176" s="21"/>
      <c r="Q176" s="21">
        <v>6746705.46</v>
      </c>
      <c r="R176" s="26">
        <f t="shared" si="85"/>
        <v>3710688.003</v>
      </c>
      <c r="S176" s="21">
        <f t="shared" si="86"/>
        <v>6409370.1869999999</v>
      </c>
      <c r="T176" s="21">
        <v>6409370.1900000004</v>
      </c>
      <c r="U176" s="21">
        <f t="shared" si="87"/>
        <v>337335.26999999955</v>
      </c>
      <c r="V176" s="21">
        <v>337335.27</v>
      </c>
    </row>
    <row r="177" spans="1:22" s="4" customFormat="1" ht="25.5" x14ac:dyDescent="0.25">
      <c r="A177" s="19" t="s">
        <v>399</v>
      </c>
      <c r="B177" s="65" t="s">
        <v>145</v>
      </c>
      <c r="C177" s="35" t="s">
        <v>85</v>
      </c>
      <c r="D177" s="24">
        <v>42222</v>
      </c>
      <c r="E177" s="25" t="s">
        <v>139</v>
      </c>
      <c r="F177" s="25" t="s">
        <v>171</v>
      </c>
      <c r="G177" s="20">
        <v>9</v>
      </c>
      <c r="H177" s="20">
        <v>9</v>
      </c>
      <c r="I177" s="21">
        <v>303.83</v>
      </c>
      <c r="J177" s="20">
        <v>7</v>
      </c>
      <c r="K177" s="20">
        <v>4</v>
      </c>
      <c r="L177" s="20">
        <v>3</v>
      </c>
      <c r="M177" s="21">
        <v>220.63</v>
      </c>
      <c r="N177" s="21">
        <v>121.31</v>
      </c>
      <c r="O177" s="21">
        <v>99.32</v>
      </c>
      <c r="P177" s="21"/>
      <c r="Q177" s="21">
        <v>8494696.2599999998</v>
      </c>
      <c r="R177" s="26">
        <f t="shared" si="85"/>
        <v>4672082.943</v>
      </c>
      <c r="S177" s="21">
        <f t="shared" si="86"/>
        <v>8069961.4469999997</v>
      </c>
      <c r="T177" s="21">
        <v>8069961.4500000002</v>
      </c>
      <c r="U177" s="21">
        <f t="shared" si="87"/>
        <v>424734.80999999959</v>
      </c>
      <c r="V177" s="21">
        <v>424734.81</v>
      </c>
    </row>
    <row r="178" spans="1:22" s="4" customFormat="1" ht="25.5" x14ac:dyDescent="0.25">
      <c r="A178" s="19" t="s">
        <v>400</v>
      </c>
      <c r="B178" s="65" t="s">
        <v>146</v>
      </c>
      <c r="C178" s="35" t="s">
        <v>87</v>
      </c>
      <c r="D178" s="24">
        <v>42222</v>
      </c>
      <c r="E178" s="25" t="s">
        <v>139</v>
      </c>
      <c r="F178" s="25" t="s">
        <v>171</v>
      </c>
      <c r="G178" s="20">
        <v>16</v>
      </c>
      <c r="H178" s="20">
        <v>16</v>
      </c>
      <c r="I178" s="21">
        <v>272.61</v>
      </c>
      <c r="J178" s="20">
        <v>9</v>
      </c>
      <c r="K178" s="20">
        <v>5</v>
      </c>
      <c r="L178" s="20">
        <v>4</v>
      </c>
      <c r="M178" s="21">
        <v>272.61</v>
      </c>
      <c r="N178" s="21">
        <v>142.11000000000001</v>
      </c>
      <c r="O178" s="21">
        <v>130.5</v>
      </c>
      <c r="P178" s="21"/>
      <c r="Q178" s="21">
        <v>10496030.220000001</v>
      </c>
      <c r="R178" s="26">
        <f t="shared" si="85"/>
        <v>5772816.6210000003</v>
      </c>
      <c r="S178" s="21">
        <f t="shared" si="86"/>
        <v>9971228.7090000007</v>
      </c>
      <c r="T178" s="21">
        <v>9971228.7100000009</v>
      </c>
      <c r="U178" s="21">
        <f t="shared" si="87"/>
        <v>524801.50999999978</v>
      </c>
      <c r="V178" s="21">
        <v>524801.51</v>
      </c>
    </row>
    <row r="179" spans="1:22" s="4" customFormat="1" ht="30" customHeight="1" x14ac:dyDescent="0.25">
      <c r="A179" s="79" t="s">
        <v>90</v>
      </c>
      <c r="B179" s="80"/>
      <c r="C179" s="19" t="s">
        <v>21</v>
      </c>
      <c r="D179" s="19" t="s">
        <v>21</v>
      </c>
      <c r="E179" s="19" t="s">
        <v>21</v>
      </c>
      <c r="F179" s="19" t="s">
        <v>21</v>
      </c>
      <c r="G179" s="20">
        <f>SUM(G180:G185)</f>
        <v>72</v>
      </c>
      <c r="H179" s="20">
        <f t="shared" ref="H179:Q179" si="88">SUM(H180:H185)</f>
        <v>72</v>
      </c>
      <c r="I179" s="21">
        <f t="shared" si="88"/>
        <v>1161.1299999999999</v>
      </c>
      <c r="J179" s="20">
        <f t="shared" si="88"/>
        <v>37</v>
      </c>
      <c r="K179" s="20">
        <f t="shared" si="88"/>
        <v>12</v>
      </c>
      <c r="L179" s="20">
        <f t="shared" si="88"/>
        <v>25</v>
      </c>
      <c r="M179" s="21">
        <f t="shared" si="88"/>
        <v>1161.1299999999999</v>
      </c>
      <c r="N179" s="21">
        <f t="shared" si="88"/>
        <v>461.78999999999996</v>
      </c>
      <c r="O179" s="21">
        <f t="shared" si="88"/>
        <v>699.34</v>
      </c>
      <c r="P179" s="26">
        <f>M179*1.2*32085</f>
        <v>44705827.25999999</v>
      </c>
      <c r="Q179" s="21">
        <f t="shared" si="88"/>
        <v>44705827.260000005</v>
      </c>
      <c r="R179" s="26">
        <f t="shared" ref="R179:R199" si="89">M179*32085*0.66</f>
        <v>24588204.993000001</v>
      </c>
      <c r="S179" s="21">
        <f t="shared" ref="S179:V179" si="90">SUM(S180:S185)</f>
        <v>42470535.897</v>
      </c>
      <c r="T179" s="21">
        <f t="shared" si="90"/>
        <v>42470535.900000006</v>
      </c>
      <c r="U179" s="21">
        <f t="shared" si="90"/>
        <v>2235291.3600000008</v>
      </c>
      <c r="V179" s="21">
        <f t="shared" si="90"/>
        <v>2235291.3600000003</v>
      </c>
    </row>
    <row r="180" spans="1:22" s="4" customFormat="1" ht="25.5" x14ac:dyDescent="0.25">
      <c r="A180" s="19" t="s">
        <v>401</v>
      </c>
      <c r="B180" s="65" t="s">
        <v>174</v>
      </c>
      <c r="C180" s="19">
        <v>22</v>
      </c>
      <c r="D180" s="24">
        <v>42515</v>
      </c>
      <c r="E180" s="25" t="s">
        <v>139</v>
      </c>
      <c r="F180" s="25" t="s">
        <v>171</v>
      </c>
      <c r="G180" s="20">
        <v>26</v>
      </c>
      <c r="H180" s="20">
        <v>26</v>
      </c>
      <c r="I180" s="21">
        <v>421.7</v>
      </c>
      <c r="J180" s="20">
        <v>11</v>
      </c>
      <c r="K180" s="20">
        <v>3</v>
      </c>
      <c r="L180" s="20">
        <v>8</v>
      </c>
      <c r="M180" s="21">
        <v>421.7</v>
      </c>
      <c r="N180" s="21">
        <v>155.07</v>
      </c>
      <c r="O180" s="21">
        <f>M180-N180</f>
        <v>266.63</v>
      </c>
      <c r="P180" s="21"/>
      <c r="Q180" s="21">
        <v>16236293.4</v>
      </c>
      <c r="R180" s="26">
        <f t="shared" si="89"/>
        <v>8929961.370000001</v>
      </c>
      <c r="S180" s="21">
        <f t="shared" ref="S180:S185" si="91">Q180*0.95</f>
        <v>15424478.73</v>
      </c>
      <c r="T180" s="21">
        <v>15424478.73</v>
      </c>
      <c r="U180" s="21">
        <f t="shared" ref="U180:U185" si="92">Q180-T180</f>
        <v>811814.66999999993</v>
      </c>
      <c r="V180" s="21">
        <v>811814.67</v>
      </c>
    </row>
    <row r="181" spans="1:22" s="4" customFormat="1" ht="25.5" x14ac:dyDescent="0.25">
      <c r="A181" s="19" t="s">
        <v>402</v>
      </c>
      <c r="B181" s="65" t="s">
        <v>175</v>
      </c>
      <c r="C181" s="19">
        <v>23</v>
      </c>
      <c r="D181" s="24">
        <v>42515</v>
      </c>
      <c r="E181" s="25" t="s">
        <v>139</v>
      </c>
      <c r="F181" s="25" t="s">
        <v>171</v>
      </c>
      <c r="G181" s="20">
        <v>9</v>
      </c>
      <c r="H181" s="20">
        <v>9</v>
      </c>
      <c r="I181" s="21">
        <v>128.93</v>
      </c>
      <c r="J181" s="20">
        <v>6</v>
      </c>
      <c r="K181" s="20">
        <v>2</v>
      </c>
      <c r="L181" s="20">
        <v>4</v>
      </c>
      <c r="M181" s="21">
        <v>128.93</v>
      </c>
      <c r="N181" s="21">
        <v>57.9</v>
      </c>
      <c r="O181" s="21">
        <f>M181-N181</f>
        <v>71.03</v>
      </c>
      <c r="P181" s="21"/>
      <c r="Q181" s="21">
        <v>4964062.8600000003</v>
      </c>
      <c r="R181" s="26">
        <f t="shared" si="89"/>
        <v>2730234.5730000003</v>
      </c>
      <c r="S181" s="21">
        <f t="shared" si="91"/>
        <v>4715859.7170000002</v>
      </c>
      <c r="T181" s="21">
        <v>4715859.72</v>
      </c>
      <c r="U181" s="21">
        <f t="shared" si="92"/>
        <v>248203.1400000006</v>
      </c>
      <c r="V181" s="21">
        <v>248203.14</v>
      </c>
    </row>
    <row r="182" spans="1:22" s="4" customFormat="1" ht="25.5" x14ac:dyDescent="0.25">
      <c r="A182" s="19" t="s">
        <v>403</v>
      </c>
      <c r="B182" s="65" t="s">
        <v>176</v>
      </c>
      <c r="C182" s="19">
        <v>24</v>
      </c>
      <c r="D182" s="24">
        <v>42515</v>
      </c>
      <c r="E182" s="25" t="s">
        <v>139</v>
      </c>
      <c r="F182" s="25" t="s">
        <v>171</v>
      </c>
      <c r="G182" s="20">
        <v>12</v>
      </c>
      <c r="H182" s="20">
        <v>12</v>
      </c>
      <c r="I182" s="21">
        <v>174.39</v>
      </c>
      <c r="J182" s="20">
        <v>5</v>
      </c>
      <c r="K182" s="20">
        <v>4</v>
      </c>
      <c r="L182" s="20">
        <v>1</v>
      </c>
      <c r="M182" s="21">
        <v>174.39</v>
      </c>
      <c r="N182" s="21">
        <f>M182-O182</f>
        <v>137.91</v>
      </c>
      <c r="O182" s="21">
        <v>36.479999999999997</v>
      </c>
      <c r="P182" s="21"/>
      <c r="Q182" s="21">
        <v>6714363.7800000003</v>
      </c>
      <c r="R182" s="26">
        <f t="shared" si="89"/>
        <v>3692900.0789999999</v>
      </c>
      <c r="S182" s="21">
        <f t="shared" si="91"/>
        <v>6378645.591</v>
      </c>
      <c r="T182" s="21">
        <v>6378645.5899999999</v>
      </c>
      <c r="U182" s="21">
        <f t="shared" si="92"/>
        <v>335718.19000000041</v>
      </c>
      <c r="V182" s="21">
        <v>335718.19</v>
      </c>
    </row>
    <row r="183" spans="1:22" s="4" customFormat="1" ht="25.5" x14ac:dyDescent="0.25">
      <c r="A183" s="19" t="s">
        <v>404</v>
      </c>
      <c r="B183" s="65" t="s">
        <v>177</v>
      </c>
      <c r="C183" s="30">
        <v>25</v>
      </c>
      <c r="D183" s="24">
        <v>42515</v>
      </c>
      <c r="E183" s="25" t="s">
        <v>139</v>
      </c>
      <c r="F183" s="25" t="s">
        <v>171</v>
      </c>
      <c r="G183" s="20">
        <v>11</v>
      </c>
      <c r="H183" s="20">
        <v>11</v>
      </c>
      <c r="I183" s="21">
        <v>208.9</v>
      </c>
      <c r="J183" s="20">
        <v>7</v>
      </c>
      <c r="K183" s="20">
        <v>3</v>
      </c>
      <c r="L183" s="20">
        <v>4</v>
      </c>
      <c r="M183" s="26">
        <v>208.9</v>
      </c>
      <c r="N183" s="21">
        <v>110.91</v>
      </c>
      <c r="O183" s="21">
        <f>M183-N183</f>
        <v>97.990000000000009</v>
      </c>
      <c r="P183" s="21"/>
      <c r="Q183" s="21">
        <v>8043067.7999999998</v>
      </c>
      <c r="R183" s="26">
        <f t="shared" si="89"/>
        <v>4423687.29</v>
      </c>
      <c r="S183" s="21">
        <f t="shared" si="91"/>
        <v>7640914.4099999992</v>
      </c>
      <c r="T183" s="21">
        <v>7640914.4100000001</v>
      </c>
      <c r="U183" s="21">
        <f t="shared" si="92"/>
        <v>402153.38999999966</v>
      </c>
      <c r="V183" s="21">
        <v>402153.39</v>
      </c>
    </row>
    <row r="184" spans="1:22" s="4" customFormat="1" ht="25.5" x14ac:dyDescent="0.25">
      <c r="A184" s="19" t="s">
        <v>405</v>
      </c>
      <c r="B184" s="65" t="s">
        <v>178</v>
      </c>
      <c r="C184" s="36">
        <v>26</v>
      </c>
      <c r="D184" s="24">
        <v>42515</v>
      </c>
      <c r="E184" s="25" t="s">
        <v>139</v>
      </c>
      <c r="F184" s="25" t="s">
        <v>171</v>
      </c>
      <c r="G184" s="37">
        <v>6</v>
      </c>
      <c r="H184" s="37">
        <v>6</v>
      </c>
      <c r="I184" s="38">
        <v>103.23</v>
      </c>
      <c r="J184" s="37">
        <v>5</v>
      </c>
      <c r="K184" s="37">
        <v>0</v>
      </c>
      <c r="L184" s="37">
        <v>5</v>
      </c>
      <c r="M184" s="38">
        <v>103.23</v>
      </c>
      <c r="N184" s="38">
        <v>0</v>
      </c>
      <c r="O184" s="38">
        <v>103.23</v>
      </c>
      <c r="P184" s="38"/>
      <c r="Q184" s="21">
        <v>3974561.46</v>
      </c>
      <c r="R184" s="26">
        <f t="shared" si="89"/>
        <v>2186008.8030000003</v>
      </c>
      <c r="S184" s="21">
        <f t="shared" si="91"/>
        <v>3775833.3869999996</v>
      </c>
      <c r="T184" s="21">
        <v>3775833.39</v>
      </c>
      <c r="U184" s="21">
        <f t="shared" si="92"/>
        <v>198728.06999999983</v>
      </c>
      <c r="V184" s="21">
        <v>198728.07</v>
      </c>
    </row>
    <row r="185" spans="1:22" s="4" customFormat="1" ht="25.5" x14ac:dyDescent="0.25">
      <c r="A185" s="19" t="s">
        <v>406</v>
      </c>
      <c r="B185" s="65" t="s">
        <v>179</v>
      </c>
      <c r="C185" s="30">
        <v>27</v>
      </c>
      <c r="D185" s="24">
        <v>42515</v>
      </c>
      <c r="E185" s="25" t="s">
        <v>139</v>
      </c>
      <c r="F185" s="25" t="s">
        <v>171</v>
      </c>
      <c r="G185" s="20">
        <v>8</v>
      </c>
      <c r="H185" s="20">
        <v>8</v>
      </c>
      <c r="I185" s="21">
        <v>123.98</v>
      </c>
      <c r="J185" s="20">
        <v>3</v>
      </c>
      <c r="K185" s="20">
        <v>0</v>
      </c>
      <c r="L185" s="20">
        <v>3</v>
      </c>
      <c r="M185" s="21">
        <v>123.98</v>
      </c>
      <c r="N185" s="21">
        <v>0</v>
      </c>
      <c r="O185" s="21">
        <v>123.98</v>
      </c>
      <c r="P185" s="21"/>
      <c r="Q185" s="21">
        <v>4773477.96</v>
      </c>
      <c r="R185" s="26">
        <f t="shared" si="89"/>
        <v>2625412.8780000005</v>
      </c>
      <c r="S185" s="21">
        <f t="shared" si="91"/>
        <v>4534804.0619999999</v>
      </c>
      <c r="T185" s="21">
        <v>4534804.0599999996</v>
      </c>
      <c r="U185" s="21">
        <f t="shared" si="92"/>
        <v>238673.90000000037</v>
      </c>
      <c r="V185" s="21">
        <v>238673.9</v>
      </c>
    </row>
    <row r="186" spans="1:22" s="4" customFormat="1" ht="27.75" customHeight="1" x14ac:dyDescent="0.25">
      <c r="A186" s="79" t="s">
        <v>41</v>
      </c>
      <c r="B186" s="103"/>
      <c r="C186" s="19" t="s">
        <v>21</v>
      </c>
      <c r="D186" s="19" t="s">
        <v>21</v>
      </c>
      <c r="E186" s="19" t="s">
        <v>21</v>
      </c>
      <c r="F186" s="19" t="s">
        <v>21</v>
      </c>
      <c r="G186" s="20">
        <f>SUM(G187:G188)</f>
        <v>69</v>
      </c>
      <c r="H186" s="20">
        <f t="shared" ref="H186:O186" si="93">SUM(H187:H188)</f>
        <v>69</v>
      </c>
      <c r="I186" s="21">
        <f t="shared" si="93"/>
        <v>1114.6599999999999</v>
      </c>
      <c r="J186" s="20">
        <f t="shared" si="93"/>
        <v>31</v>
      </c>
      <c r="K186" s="20">
        <f t="shared" si="93"/>
        <v>20</v>
      </c>
      <c r="L186" s="20">
        <f t="shared" si="93"/>
        <v>11</v>
      </c>
      <c r="M186" s="21">
        <f t="shared" si="93"/>
        <v>1114.6599999999999</v>
      </c>
      <c r="N186" s="21">
        <f t="shared" si="93"/>
        <v>705.40000000000009</v>
      </c>
      <c r="O186" s="21">
        <f t="shared" si="93"/>
        <v>409.25999999999993</v>
      </c>
      <c r="P186" s="26">
        <f>M186*1.2*32085</f>
        <v>42916639.319999993</v>
      </c>
      <c r="Q186" s="21">
        <f t="shared" ref="Q186:V186" si="94">SUM(Q187:Q188)</f>
        <v>42916639.32</v>
      </c>
      <c r="R186" s="21">
        <f t="shared" si="94"/>
        <v>23604151.626000002</v>
      </c>
      <c r="S186" s="21">
        <f t="shared" si="94"/>
        <v>40770807.354000002</v>
      </c>
      <c r="T186" s="21">
        <f t="shared" si="94"/>
        <v>40770807.349999994</v>
      </c>
      <c r="U186" s="21">
        <f t="shared" si="94"/>
        <v>2145831.9700000025</v>
      </c>
      <c r="V186" s="21">
        <f t="shared" si="94"/>
        <v>2145831.9700000002</v>
      </c>
    </row>
    <row r="187" spans="1:22" s="4" customFormat="1" ht="25.5" x14ac:dyDescent="0.25">
      <c r="A187" s="19" t="s">
        <v>407</v>
      </c>
      <c r="B187" s="65" t="s">
        <v>142</v>
      </c>
      <c r="C187" s="30">
        <v>17</v>
      </c>
      <c r="D187" s="24">
        <v>42478</v>
      </c>
      <c r="E187" s="25" t="s">
        <v>139</v>
      </c>
      <c r="F187" s="25" t="s">
        <v>171</v>
      </c>
      <c r="G187" s="20">
        <v>43</v>
      </c>
      <c r="H187" s="20">
        <v>43</v>
      </c>
      <c r="I187" s="21">
        <v>582.88</v>
      </c>
      <c r="J187" s="20">
        <v>16</v>
      </c>
      <c r="K187" s="20">
        <v>8</v>
      </c>
      <c r="L187" s="20">
        <v>8</v>
      </c>
      <c r="M187" s="21">
        <v>582.88</v>
      </c>
      <c r="N187" s="21">
        <v>268.05</v>
      </c>
      <c r="O187" s="21">
        <f>M187-N187</f>
        <v>314.83</v>
      </c>
      <c r="P187" s="21"/>
      <c r="Q187" s="21">
        <v>22442045.760000002</v>
      </c>
      <c r="R187" s="26">
        <f t="shared" si="89"/>
        <v>12343125.168000001</v>
      </c>
      <c r="S187" s="21">
        <f t="shared" ref="S187:S188" si="95">Q187*0.95</f>
        <v>21319943.471999999</v>
      </c>
      <c r="T187" s="21">
        <v>21319943.469999999</v>
      </c>
      <c r="U187" s="21">
        <f t="shared" ref="U187:U188" si="96">Q187-T187</f>
        <v>1122102.2900000028</v>
      </c>
      <c r="V187" s="21">
        <v>1122102.29</v>
      </c>
    </row>
    <row r="188" spans="1:22" s="4" customFormat="1" ht="25.5" x14ac:dyDescent="0.25">
      <c r="A188" s="19" t="s">
        <v>408</v>
      </c>
      <c r="B188" s="65" t="s">
        <v>143</v>
      </c>
      <c r="C188" s="30">
        <v>15</v>
      </c>
      <c r="D188" s="24">
        <v>42478</v>
      </c>
      <c r="E188" s="25" t="s">
        <v>139</v>
      </c>
      <c r="F188" s="25" t="s">
        <v>171</v>
      </c>
      <c r="G188" s="20">
        <v>26</v>
      </c>
      <c r="H188" s="20">
        <v>26</v>
      </c>
      <c r="I188" s="21">
        <v>531.78</v>
      </c>
      <c r="J188" s="20">
        <v>15</v>
      </c>
      <c r="K188" s="20">
        <v>12</v>
      </c>
      <c r="L188" s="20">
        <v>3</v>
      </c>
      <c r="M188" s="21">
        <v>531.78</v>
      </c>
      <c r="N188" s="21">
        <v>437.35</v>
      </c>
      <c r="O188" s="21">
        <f>M188-N188</f>
        <v>94.42999999999995</v>
      </c>
      <c r="P188" s="21"/>
      <c r="Q188" s="21">
        <v>20474593.559999999</v>
      </c>
      <c r="R188" s="26">
        <f t="shared" si="89"/>
        <v>11261026.458000001</v>
      </c>
      <c r="S188" s="21">
        <f t="shared" si="95"/>
        <v>19450863.881999999</v>
      </c>
      <c r="T188" s="21">
        <v>19450863.879999999</v>
      </c>
      <c r="U188" s="21">
        <f t="shared" si="96"/>
        <v>1023729.6799999997</v>
      </c>
      <c r="V188" s="21">
        <v>1023729.68</v>
      </c>
    </row>
    <row r="189" spans="1:22" s="4" customFormat="1" ht="28.5" customHeight="1" x14ac:dyDescent="0.25">
      <c r="A189" s="79" t="s">
        <v>211</v>
      </c>
      <c r="B189" s="80"/>
      <c r="C189" s="19" t="s">
        <v>21</v>
      </c>
      <c r="D189" s="19" t="s">
        <v>21</v>
      </c>
      <c r="E189" s="19" t="s">
        <v>21</v>
      </c>
      <c r="F189" s="19" t="s">
        <v>21</v>
      </c>
      <c r="G189" s="20">
        <v>52</v>
      </c>
      <c r="H189" s="20">
        <v>52</v>
      </c>
      <c r="I189" s="21">
        <v>363.59</v>
      </c>
      <c r="J189" s="20">
        <v>14</v>
      </c>
      <c r="K189" s="20">
        <v>0</v>
      </c>
      <c r="L189" s="20">
        <v>14</v>
      </c>
      <c r="M189" s="21">
        <v>363.59</v>
      </c>
      <c r="N189" s="21">
        <v>0</v>
      </c>
      <c r="O189" s="21">
        <v>363.59</v>
      </c>
      <c r="P189" s="26">
        <f>M189*1.2*32085</f>
        <v>13998942.179999998</v>
      </c>
      <c r="Q189" s="21">
        <f>Q190</f>
        <v>13998942.18</v>
      </c>
      <c r="R189" s="26">
        <f t="shared" si="89"/>
        <v>7699418.1989999991</v>
      </c>
      <c r="S189" s="21">
        <f t="shared" ref="S189:V189" si="97">S190</f>
        <v>13298995.070999999</v>
      </c>
      <c r="T189" s="21">
        <f t="shared" si="97"/>
        <v>13298995.07</v>
      </c>
      <c r="U189" s="21">
        <f t="shared" si="97"/>
        <v>699947.1099999994</v>
      </c>
      <c r="V189" s="21">
        <f t="shared" si="97"/>
        <v>699947.11</v>
      </c>
    </row>
    <row r="190" spans="1:22" s="4" customFormat="1" ht="25.5" x14ac:dyDescent="0.25">
      <c r="A190" s="19" t="s">
        <v>409</v>
      </c>
      <c r="B190" s="69" t="s">
        <v>212</v>
      </c>
      <c r="C190" s="32">
        <v>5</v>
      </c>
      <c r="D190" s="33">
        <v>42803</v>
      </c>
      <c r="E190" s="25" t="s">
        <v>139</v>
      </c>
      <c r="F190" s="25" t="s">
        <v>171</v>
      </c>
      <c r="G190" s="20">
        <v>52</v>
      </c>
      <c r="H190" s="20">
        <v>52</v>
      </c>
      <c r="I190" s="21">
        <v>363.59</v>
      </c>
      <c r="J190" s="20">
        <v>14</v>
      </c>
      <c r="K190" s="20">
        <v>0</v>
      </c>
      <c r="L190" s="20">
        <v>14</v>
      </c>
      <c r="M190" s="21">
        <v>363.59</v>
      </c>
      <c r="N190" s="21">
        <v>0</v>
      </c>
      <c r="O190" s="21">
        <v>363.59</v>
      </c>
      <c r="P190" s="21"/>
      <c r="Q190" s="21">
        <v>13998942.18</v>
      </c>
      <c r="R190" s="26">
        <f t="shared" si="89"/>
        <v>7699418.1989999991</v>
      </c>
      <c r="S190" s="21">
        <f>Q190*0.95</f>
        <v>13298995.070999999</v>
      </c>
      <c r="T190" s="21">
        <v>13298995.07</v>
      </c>
      <c r="U190" s="21">
        <f t="shared" ref="U190" si="98">Q190-T190</f>
        <v>699947.1099999994</v>
      </c>
      <c r="V190" s="21">
        <v>699947.11</v>
      </c>
    </row>
    <row r="191" spans="1:22" s="4" customFormat="1" ht="28.5" customHeight="1" x14ac:dyDescent="0.25">
      <c r="A191" s="79" t="s">
        <v>180</v>
      </c>
      <c r="B191" s="80"/>
      <c r="C191" s="19" t="s">
        <v>21</v>
      </c>
      <c r="D191" s="19" t="s">
        <v>21</v>
      </c>
      <c r="E191" s="19" t="s">
        <v>21</v>
      </c>
      <c r="F191" s="19" t="s">
        <v>21</v>
      </c>
      <c r="G191" s="20">
        <v>20</v>
      </c>
      <c r="H191" s="20">
        <v>20</v>
      </c>
      <c r="I191" s="21">
        <v>385.8</v>
      </c>
      <c r="J191" s="20">
        <v>8</v>
      </c>
      <c r="K191" s="20">
        <v>8</v>
      </c>
      <c r="L191" s="20">
        <v>0</v>
      </c>
      <c r="M191" s="21">
        <v>385.8</v>
      </c>
      <c r="N191" s="21">
        <v>385.8</v>
      </c>
      <c r="O191" s="21">
        <v>0</v>
      </c>
      <c r="P191" s="26">
        <f>M191*1.2*32085</f>
        <v>14854071.6</v>
      </c>
      <c r="Q191" s="21">
        <f>Q192</f>
        <v>14854071.6</v>
      </c>
      <c r="R191" s="26">
        <f t="shared" si="89"/>
        <v>8169739.3800000008</v>
      </c>
      <c r="S191" s="21">
        <f t="shared" ref="S191:U191" si="99">S192</f>
        <v>14111368.02</v>
      </c>
      <c r="T191" s="21">
        <f t="shared" si="99"/>
        <v>14111368.023</v>
      </c>
      <c r="U191" s="21">
        <f t="shared" si="99"/>
        <v>742703.57699999958</v>
      </c>
      <c r="V191" s="21">
        <f>V192</f>
        <v>742703.58</v>
      </c>
    </row>
    <row r="192" spans="1:22" s="4" customFormat="1" ht="25.5" x14ac:dyDescent="0.25">
      <c r="A192" s="19" t="s">
        <v>410</v>
      </c>
      <c r="B192" s="62" t="s">
        <v>447</v>
      </c>
      <c r="C192" s="30">
        <v>2</v>
      </c>
      <c r="D192" s="24">
        <v>42762</v>
      </c>
      <c r="E192" s="25" t="s">
        <v>139</v>
      </c>
      <c r="F192" s="25" t="s">
        <v>171</v>
      </c>
      <c r="G192" s="20">
        <v>20</v>
      </c>
      <c r="H192" s="20">
        <v>20</v>
      </c>
      <c r="I192" s="21">
        <v>385.8</v>
      </c>
      <c r="J192" s="20">
        <v>8</v>
      </c>
      <c r="K192" s="20">
        <v>8</v>
      </c>
      <c r="L192" s="20">
        <v>0</v>
      </c>
      <c r="M192" s="21">
        <v>385.8</v>
      </c>
      <c r="N192" s="21">
        <v>385.8</v>
      </c>
      <c r="O192" s="21">
        <v>0</v>
      </c>
      <c r="P192" s="21"/>
      <c r="Q192" s="21">
        <v>14854071.6</v>
      </c>
      <c r="R192" s="26">
        <f t="shared" si="89"/>
        <v>8169739.3800000008</v>
      </c>
      <c r="S192" s="21">
        <f>Q192*0.95</f>
        <v>14111368.02</v>
      </c>
      <c r="T192" s="21">
        <v>14111368.023</v>
      </c>
      <c r="U192" s="21">
        <f t="shared" ref="U192" si="100">Q192-T192</f>
        <v>742703.57699999958</v>
      </c>
      <c r="V192" s="21">
        <v>742703.58</v>
      </c>
    </row>
    <row r="193" spans="1:22" s="4" customFormat="1" ht="26.25" customHeight="1" x14ac:dyDescent="0.25">
      <c r="A193" s="79" t="s">
        <v>79</v>
      </c>
      <c r="B193" s="80"/>
      <c r="C193" s="19" t="s">
        <v>21</v>
      </c>
      <c r="D193" s="19" t="s">
        <v>21</v>
      </c>
      <c r="E193" s="19" t="s">
        <v>21</v>
      </c>
      <c r="F193" s="19" t="s">
        <v>21</v>
      </c>
      <c r="G193" s="20">
        <f t="shared" ref="G193:V193" si="101">SUM(G194:G196)</f>
        <v>44</v>
      </c>
      <c r="H193" s="20">
        <f t="shared" si="101"/>
        <v>44</v>
      </c>
      <c r="I193" s="21">
        <f t="shared" si="101"/>
        <v>840.98</v>
      </c>
      <c r="J193" s="20">
        <f t="shared" si="101"/>
        <v>19</v>
      </c>
      <c r="K193" s="20">
        <f t="shared" si="101"/>
        <v>10</v>
      </c>
      <c r="L193" s="20">
        <f t="shared" si="101"/>
        <v>9</v>
      </c>
      <c r="M193" s="21">
        <f t="shared" si="101"/>
        <v>840.98</v>
      </c>
      <c r="N193" s="21">
        <f t="shared" si="101"/>
        <v>452.28</v>
      </c>
      <c r="O193" s="21">
        <f t="shared" si="101"/>
        <v>388.70000000000005</v>
      </c>
      <c r="P193" s="26">
        <f>M193*1.2*32085</f>
        <v>32379411.959999997</v>
      </c>
      <c r="Q193" s="21">
        <f>Q194+Q195+Q196</f>
        <v>32379411.960000001</v>
      </c>
      <c r="R193" s="26">
        <f t="shared" si="89"/>
        <v>17808676.578000002</v>
      </c>
      <c r="S193" s="21">
        <f t="shared" si="101"/>
        <v>30760441.362</v>
      </c>
      <c r="T193" s="21">
        <f t="shared" si="101"/>
        <v>30760441.359999999</v>
      </c>
      <c r="U193" s="21">
        <f t="shared" si="101"/>
        <v>1618970.6</v>
      </c>
      <c r="V193" s="21">
        <f t="shared" si="101"/>
        <v>1618970.6</v>
      </c>
    </row>
    <row r="194" spans="1:22" s="4" customFormat="1" ht="25.5" x14ac:dyDescent="0.25">
      <c r="A194" s="19" t="s">
        <v>411</v>
      </c>
      <c r="B194" s="65" t="s">
        <v>147</v>
      </c>
      <c r="C194" s="35" t="s">
        <v>46</v>
      </c>
      <c r="D194" s="24">
        <v>42429</v>
      </c>
      <c r="E194" s="25" t="s">
        <v>139</v>
      </c>
      <c r="F194" s="25" t="s">
        <v>171</v>
      </c>
      <c r="G194" s="20">
        <v>6</v>
      </c>
      <c r="H194" s="20">
        <v>6</v>
      </c>
      <c r="I194" s="21">
        <v>114.4</v>
      </c>
      <c r="J194" s="20">
        <v>3</v>
      </c>
      <c r="K194" s="20">
        <v>0</v>
      </c>
      <c r="L194" s="20">
        <v>3</v>
      </c>
      <c r="M194" s="21">
        <v>114.4</v>
      </c>
      <c r="N194" s="21">
        <v>0</v>
      </c>
      <c r="O194" s="21">
        <v>114.4</v>
      </c>
      <c r="P194" s="21"/>
      <c r="Q194" s="21">
        <v>4404628.8</v>
      </c>
      <c r="R194" s="26">
        <f t="shared" si="89"/>
        <v>2422545.8400000003</v>
      </c>
      <c r="S194" s="21">
        <f t="shared" ref="S194:S196" si="102">Q194*0.95</f>
        <v>4184397.3599999994</v>
      </c>
      <c r="T194" s="21">
        <v>4184397.36</v>
      </c>
      <c r="U194" s="21">
        <f t="shared" ref="U194:U196" si="103">Q194-T194</f>
        <v>220231.43999999994</v>
      </c>
      <c r="V194" s="21">
        <v>220231.44</v>
      </c>
    </row>
    <row r="195" spans="1:22" s="4" customFormat="1" ht="25.5" x14ac:dyDescent="0.25">
      <c r="A195" s="19" t="s">
        <v>412</v>
      </c>
      <c r="B195" s="65" t="s">
        <v>148</v>
      </c>
      <c r="C195" s="35" t="s">
        <v>48</v>
      </c>
      <c r="D195" s="24">
        <v>42429</v>
      </c>
      <c r="E195" s="25" t="s">
        <v>139</v>
      </c>
      <c r="F195" s="25" t="s">
        <v>171</v>
      </c>
      <c r="G195" s="20">
        <v>18</v>
      </c>
      <c r="H195" s="20">
        <v>18</v>
      </c>
      <c r="I195" s="21">
        <v>365.68</v>
      </c>
      <c r="J195" s="20">
        <v>8</v>
      </c>
      <c r="K195" s="20">
        <v>5</v>
      </c>
      <c r="L195" s="20">
        <v>3</v>
      </c>
      <c r="M195" s="21">
        <v>365.68</v>
      </c>
      <c r="N195" s="21">
        <f>M195-O195</f>
        <v>239.78</v>
      </c>
      <c r="O195" s="21">
        <v>125.9</v>
      </c>
      <c r="P195" s="21"/>
      <c r="Q195" s="21">
        <v>14079411.359999999</v>
      </c>
      <c r="R195" s="26">
        <f t="shared" si="89"/>
        <v>7743676.2480000006</v>
      </c>
      <c r="S195" s="21">
        <f t="shared" si="102"/>
        <v>13375440.791999999</v>
      </c>
      <c r="T195" s="21">
        <v>13375440.789999999</v>
      </c>
      <c r="U195" s="21">
        <f t="shared" si="103"/>
        <v>703970.5700000003</v>
      </c>
      <c r="V195" s="21">
        <v>703970.57</v>
      </c>
    </row>
    <row r="196" spans="1:22" s="4" customFormat="1" ht="25.5" x14ac:dyDescent="0.25">
      <c r="A196" s="19" t="s">
        <v>413</v>
      </c>
      <c r="B196" s="65" t="s">
        <v>149</v>
      </c>
      <c r="C196" s="35" t="s">
        <v>91</v>
      </c>
      <c r="D196" s="24">
        <v>42429</v>
      </c>
      <c r="E196" s="25" t="s">
        <v>139</v>
      </c>
      <c r="F196" s="25" t="s">
        <v>171</v>
      </c>
      <c r="G196" s="20">
        <v>20</v>
      </c>
      <c r="H196" s="20">
        <v>20</v>
      </c>
      <c r="I196" s="21">
        <v>360.9</v>
      </c>
      <c r="J196" s="20">
        <v>8</v>
      </c>
      <c r="K196" s="20">
        <v>5</v>
      </c>
      <c r="L196" s="20">
        <v>3</v>
      </c>
      <c r="M196" s="21">
        <v>360.9</v>
      </c>
      <c r="N196" s="21">
        <f>M196-O196</f>
        <v>212.49999999999997</v>
      </c>
      <c r="O196" s="21">
        <v>148.4</v>
      </c>
      <c r="P196" s="21"/>
      <c r="Q196" s="21">
        <v>13895371.800000001</v>
      </c>
      <c r="R196" s="26">
        <f t="shared" si="89"/>
        <v>7642454.4900000002</v>
      </c>
      <c r="S196" s="21">
        <f t="shared" si="102"/>
        <v>13200603.210000001</v>
      </c>
      <c r="T196" s="21">
        <v>13200603.210000001</v>
      </c>
      <c r="U196" s="21">
        <f t="shared" si="103"/>
        <v>694768.58999999985</v>
      </c>
      <c r="V196" s="21">
        <v>694768.59</v>
      </c>
    </row>
    <row r="197" spans="1:22" s="4" customFormat="1" ht="27" customHeight="1" x14ac:dyDescent="0.25">
      <c r="A197" s="79" t="s">
        <v>94</v>
      </c>
      <c r="B197" s="80"/>
      <c r="C197" s="19" t="s">
        <v>21</v>
      </c>
      <c r="D197" s="19" t="s">
        <v>21</v>
      </c>
      <c r="E197" s="19" t="s">
        <v>21</v>
      </c>
      <c r="F197" s="19" t="s">
        <v>21</v>
      </c>
      <c r="G197" s="20">
        <v>54</v>
      </c>
      <c r="H197" s="20">
        <v>54</v>
      </c>
      <c r="I197" s="21">
        <v>934</v>
      </c>
      <c r="J197" s="20">
        <v>24</v>
      </c>
      <c r="K197" s="20">
        <v>20</v>
      </c>
      <c r="L197" s="20">
        <v>4</v>
      </c>
      <c r="M197" s="21">
        <v>934</v>
      </c>
      <c r="N197" s="21">
        <v>777.2</v>
      </c>
      <c r="O197" s="21">
        <v>156.80000000000001</v>
      </c>
      <c r="P197" s="26">
        <f>M197*1.2*32085</f>
        <v>35960868</v>
      </c>
      <c r="Q197" s="21">
        <f>Q198</f>
        <v>35960868</v>
      </c>
      <c r="R197" s="26">
        <f t="shared" si="89"/>
        <v>19778477.400000002</v>
      </c>
      <c r="S197" s="21">
        <f t="shared" ref="S197:U197" si="104">S198</f>
        <v>34162824.600000001</v>
      </c>
      <c r="T197" s="21">
        <f t="shared" si="104"/>
        <v>34162824.600000001</v>
      </c>
      <c r="U197" s="21">
        <f t="shared" si="104"/>
        <v>1798043.3999999985</v>
      </c>
      <c r="V197" s="21">
        <f>V198</f>
        <v>1798043.4</v>
      </c>
    </row>
    <row r="198" spans="1:22" s="4" customFormat="1" ht="25.5" x14ac:dyDescent="0.25">
      <c r="A198" s="29" t="s">
        <v>414</v>
      </c>
      <c r="B198" s="62" t="s">
        <v>150</v>
      </c>
      <c r="C198" s="35" t="s">
        <v>136</v>
      </c>
      <c r="D198" s="24">
        <v>42811</v>
      </c>
      <c r="E198" s="25" t="s">
        <v>139</v>
      </c>
      <c r="F198" s="25" t="s">
        <v>171</v>
      </c>
      <c r="G198" s="20">
        <v>54</v>
      </c>
      <c r="H198" s="20">
        <v>54</v>
      </c>
      <c r="I198" s="21">
        <v>934</v>
      </c>
      <c r="J198" s="20">
        <v>24</v>
      </c>
      <c r="K198" s="20">
        <v>20</v>
      </c>
      <c r="L198" s="20">
        <v>4</v>
      </c>
      <c r="M198" s="21">
        <v>934</v>
      </c>
      <c r="N198" s="21">
        <v>777.2</v>
      </c>
      <c r="O198" s="21">
        <v>156.80000000000001</v>
      </c>
      <c r="P198" s="21"/>
      <c r="Q198" s="21">
        <v>35960868</v>
      </c>
      <c r="R198" s="26">
        <f t="shared" si="89"/>
        <v>19778477.400000002</v>
      </c>
      <c r="S198" s="21">
        <f>Q198*0.95</f>
        <v>34162824.600000001</v>
      </c>
      <c r="T198" s="21">
        <v>34162824.600000001</v>
      </c>
      <c r="U198" s="21">
        <f t="shared" ref="U198" si="105">Q198-T198</f>
        <v>1798043.3999999985</v>
      </c>
      <c r="V198" s="21">
        <v>1798043.4</v>
      </c>
    </row>
    <row r="199" spans="1:22" s="4" customFormat="1" ht="28.5" customHeight="1" x14ac:dyDescent="0.25">
      <c r="A199" s="79" t="s">
        <v>61</v>
      </c>
      <c r="B199" s="80"/>
      <c r="C199" s="19" t="s">
        <v>21</v>
      </c>
      <c r="D199" s="19" t="s">
        <v>21</v>
      </c>
      <c r="E199" s="19" t="s">
        <v>21</v>
      </c>
      <c r="F199" s="19" t="s">
        <v>21</v>
      </c>
      <c r="G199" s="20">
        <f>SUM(G200:G208)</f>
        <v>129</v>
      </c>
      <c r="H199" s="20">
        <f>SUM(H200:H208)</f>
        <v>129</v>
      </c>
      <c r="I199" s="21">
        <f>SUM(I200:I208)</f>
        <v>1927.9100000000003</v>
      </c>
      <c r="J199" s="20">
        <f t="shared" ref="J199:O199" si="106">SUM(J200:J208)</f>
        <v>54</v>
      </c>
      <c r="K199" s="20">
        <f t="shared" si="106"/>
        <v>34</v>
      </c>
      <c r="L199" s="20">
        <f t="shared" si="106"/>
        <v>20</v>
      </c>
      <c r="M199" s="21">
        <f t="shared" si="106"/>
        <v>1927.9100000000003</v>
      </c>
      <c r="N199" s="21">
        <f t="shared" si="106"/>
        <v>1273.8400000000001</v>
      </c>
      <c r="O199" s="21">
        <f t="shared" si="106"/>
        <v>654.07000000000005</v>
      </c>
      <c r="P199" s="26">
        <f>M199*1.2*36000</f>
        <v>83285712</v>
      </c>
      <c r="Q199" s="21">
        <f>SUM(Q200:Q208)</f>
        <v>83285712</v>
      </c>
      <c r="R199" s="26">
        <f t="shared" si="89"/>
        <v>40825614.951000005</v>
      </c>
      <c r="S199" s="21">
        <f>SUM(S201:S207)</f>
        <v>63261108</v>
      </c>
      <c r="T199" s="21">
        <f t="shared" ref="T199:V199" si="107">SUM(T200:T208)</f>
        <v>79121426.400000006</v>
      </c>
      <c r="U199" s="21">
        <f t="shared" si="107"/>
        <v>4164285.5999999996</v>
      </c>
      <c r="V199" s="21">
        <f t="shared" si="107"/>
        <v>4164285.5999999992</v>
      </c>
    </row>
    <row r="200" spans="1:22" s="4" customFormat="1" ht="28.5" customHeight="1" x14ac:dyDescent="0.25">
      <c r="A200" s="19" t="s">
        <v>415</v>
      </c>
      <c r="B200" s="62" t="s">
        <v>228</v>
      </c>
      <c r="C200" s="35" t="s">
        <v>229</v>
      </c>
      <c r="D200" s="24">
        <v>42957</v>
      </c>
      <c r="E200" s="25" t="s">
        <v>139</v>
      </c>
      <c r="F200" s="25" t="s">
        <v>171</v>
      </c>
      <c r="G200" s="20">
        <v>7</v>
      </c>
      <c r="H200" s="20">
        <v>7</v>
      </c>
      <c r="I200" s="21">
        <v>260.56</v>
      </c>
      <c r="J200" s="20">
        <v>7</v>
      </c>
      <c r="K200" s="20">
        <v>6</v>
      </c>
      <c r="L200" s="20">
        <v>1</v>
      </c>
      <c r="M200" s="21">
        <v>260.56</v>
      </c>
      <c r="N200" s="21">
        <v>221.35</v>
      </c>
      <c r="O200" s="21">
        <v>39.21</v>
      </c>
      <c r="P200" s="21"/>
      <c r="Q200" s="21">
        <v>11256192</v>
      </c>
      <c r="R200" s="26">
        <f>M200*36000*0.66</f>
        <v>6190905.6000000006</v>
      </c>
      <c r="S200" s="21">
        <f>Q200*0.95</f>
        <v>10693382.4</v>
      </c>
      <c r="T200" s="21">
        <v>10693382.4</v>
      </c>
      <c r="U200" s="21">
        <f>Q200-T200</f>
        <v>562809.59999999963</v>
      </c>
      <c r="V200" s="21">
        <v>562809.59999999998</v>
      </c>
    </row>
    <row r="201" spans="1:22" s="4" customFormat="1" ht="25.5" x14ac:dyDescent="0.25">
      <c r="A201" s="19" t="s">
        <v>416</v>
      </c>
      <c r="B201" s="62" t="s">
        <v>196</v>
      </c>
      <c r="C201" s="35" t="s">
        <v>197</v>
      </c>
      <c r="D201" s="24">
        <v>42445</v>
      </c>
      <c r="E201" s="25" t="s">
        <v>139</v>
      </c>
      <c r="F201" s="25" t="s">
        <v>171</v>
      </c>
      <c r="G201" s="20">
        <v>27</v>
      </c>
      <c r="H201" s="20">
        <v>27</v>
      </c>
      <c r="I201" s="21">
        <v>444.07</v>
      </c>
      <c r="J201" s="20">
        <v>8</v>
      </c>
      <c r="K201" s="20">
        <v>5</v>
      </c>
      <c r="L201" s="20">
        <v>3</v>
      </c>
      <c r="M201" s="21">
        <v>444.07</v>
      </c>
      <c r="N201" s="21">
        <v>278.16000000000003</v>
      </c>
      <c r="O201" s="21">
        <f>M201-N201</f>
        <v>165.90999999999997</v>
      </c>
      <c r="P201" s="21"/>
      <c r="Q201" s="21">
        <v>19183824</v>
      </c>
      <c r="R201" s="26">
        <f>M201*36000*0.66</f>
        <v>10551103.200000001</v>
      </c>
      <c r="S201" s="21">
        <f t="shared" ref="S201:S207" si="108">Q201*0.95</f>
        <v>18224632.800000001</v>
      </c>
      <c r="T201" s="21">
        <v>18224632.800000001</v>
      </c>
      <c r="U201" s="21">
        <f t="shared" ref="U201:U224" si="109">Q201-T201</f>
        <v>959191.19999999925</v>
      </c>
      <c r="V201" s="21">
        <v>959191.2</v>
      </c>
    </row>
    <row r="202" spans="1:22" s="4" customFormat="1" ht="25.5" x14ac:dyDescent="0.25">
      <c r="A202" s="19" t="s">
        <v>417</v>
      </c>
      <c r="B202" s="62" t="s">
        <v>198</v>
      </c>
      <c r="C202" s="35" t="s">
        <v>199</v>
      </c>
      <c r="D202" s="24">
        <v>42445</v>
      </c>
      <c r="E202" s="25" t="s">
        <v>139</v>
      </c>
      <c r="F202" s="25" t="s">
        <v>171</v>
      </c>
      <c r="G202" s="20">
        <v>11</v>
      </c>
      <c r="H202" s="20">
        <v>11</v>
      </c>
      <c r="I202" s="21">
        <v>224.64</v>
      </c>
      <c r="J202" s="20">
        <v>4</v>
      </c>
      <c r="K202" s="20">
        <v>4</v>
      </c>
      <c r="L202" s="20">
        <v>0</v>
      </c>
      <c r="M202" s="21">
        <v>224.64</v>
      </c>
      <c r="N202" s="21">
        <v>224.64</v>
      </c>
      <c r="O202" s="21">
        <v>0</v>
      </c>
      <c r="P202" s="21"/>
      <c r="Q202" s="21">
        <v>9704448</v>
      </c>
      <c r="R202" s="26">
        <f t="shared" ref="R202:R207" si="110">M202*36000*0.66</f>
        <v>5337446.3999999994</v>
      </c>
      <c r="S202" s="21">
        <f t="shared" si="108"/>
        <v>9219225.5999999996</v>
      </c>
      <c r="T202" s="21">
        <v>9219225.5999999996</v>
      </c>
      <c r="U202" s="21">
        <f t="shared" si="109"/>
        <v>485222.40000000037</v>
      </c>
      <c r="V202" s="21">
        <v>485222.40000000002</v>
      </c>
    </row>
    <row r="203" spans="1:22" s="4" customFormat="1" ht="25.5" x14ac:dyDescent="0.25">
      <c r="A203" s="19" t="s">
        <v>418</v>
      </c>
      <c r="B203" s="62" t="s">
        <v>200</v>
      </c>
      <c r="C203" s="35" t="s">
        <v>201</v>
      </c>
      <c r="D203" s="24">
        <v>42746</v>
      </c>
      <c r="E203" s="25" t="s">
        <v>139</v>
      </c>
      <c r="F203" s="25" t="s">
        <v>171</v>
      </c>
      <c r="G203" s="20">
        <v>10</v>
      </c>
      <c r="H203" s="20">
        <v>10</v>
      </c>
      <c r="I203" s="21">
        <v>181.03</v>
      </c>
      <c r="J203" s="20">
        <v>7</v>
      </c>
      <c r="K203" s="20">
        <v>3</v>
      </c>
      <c r="L203" s="20">
        <v>4</v>
      </c>
      <c r="M203" s="21">
        <v>181.03</v>
      </c>
      <c r="N203" s="21">
        <v>83.83</v>
      </c>
      <c r="O203" s="21">
        <f>M203-N203</f>
        <v>97.2</v>
      </c>
      <c r="P203" s="21"/>
      <c r="Q203" s="21">
        <v>7820496</v>
      </c>
      <c r="R203" s="26">
        <f t="shared" si="110"/>
        <v>4301272.8</v>
      </c>
      <c r="S203" s="21">
        <f t="shared" si="108"/>
        <v>7429471.1999999993</v>
      </c>
      <c r="T203" s="21">
        <v>7429471.2000000002</v>
      </c>
      <c r="U203" s="21">
        <f t="shared" si="109"/>
        <v>391024.79999999981</v>
      </c>
      <c r="V203" s="21">
        <v>391024.8</v>
      </c>
    </row>
    <row r="204" spans="1:22" s="4" customFormat="1" ht="25.5" x14ac:dyDescent="0.25">
      <c r="A204" s="19" t="s">
        <v>419</v>
      </c>
      <c r="B204" s="65" t="s">
        <v>226</v>
      </c>
      <c r="C204" s="35" t="s">
        <v>227</v>
      </c>
      <c r="D204" s="24">
        <v>42884</v>
      </c>
      <c r="E204" s="25" t="s">
        <v>139</v>
      </c>
      <c r="F204" s="25" t="s">
        <v>171</v>
      </c>
      <c r="G204" s="20">
        <v>26</v>
      </c>
      <c r="H204" s="20">
        <v>26</v>
      </c>
      <c r="I204" s="21">
        <v>368.85</v>
      </c>
      <c r="J204" s="20">
        <v>12</v>
      </c>
      <c r="K204" s="20">
        <v>9</v>
      </c>
      <c r="L204" s="20">
        <v>3</v>
      </c>
      <c r="M204" s="21">
        <v>368.85</v>
      </c>
      <c r="N204" s="21">
        <v>289.38</v>
      </c>
      <c r="O204" s="21">
        <v>79.47</v>
      </c>
      <c r="P204" s="21"/>
      <c r="Q204" s="21">
        <v>15934320</v>
      </c>
      <c r="R204" s="26">
        <f t="shared" si="110"/>
        <v>8763876</v>
      </c>
      <c r="S204" s="21">
        <f t="shared" si="108"/>
        <v>15137604</v>
      </c>
      <c r="T204" s="21">
        <v>15137604</v>
      </c>
      <c r="U204" s="21">
        <f t="shared" si="109"/>
        <v>796716</v>
      </c>
      <c r="V204" s="21">
        <v>796716</v>
      </c>
    </row>
    <row r="205" spans="1:22" s="4" customFormat="1" ht="25.5" x14ac:dyDescent="0.25">
      <c r="A205" s="19" t="s">
        <v>420</v>
      </c>
      <c r="B205" s="62" t="s">
        <v>202</v>
      </c>
      <c r="C205" s="35" t="s">
        <v>203</v>
      </c>
      <c r="D205" s="24">
        <v>42338</v>
      </c>
      <c r="E205" s="25" t="s">
        <v>139</v>
      </c>
      <c r="F205" s="25" t="s">
        <v>171</v>
      </c>
      <c r="G205" s="20">
        <v>12</v>
      </c>
      <c r="H205" s="20">
        <v>12</v>
      </c>
      <c r="I205" s="21">
        <v>103.69</v>
      </c>
      <c r="J205" s="20">
        <v>4</v>
      </c>
      <c r="K205" s="20">
        <v>2</v>
      </c>
      <c r="L205" s="20">
        <v>2</v>
      </c>
      <c r="M205" s="21">
        <v>103.69</v>
      </c>
      <c r="N205" s="21">
        <v>53.69</v>
      </c>
      <c r="O205" s="21">
        <f>M205-N205</f>
        <v>50</v>
      </c>
      <c r="P205" s="21"/>
      <c r="Q205" s="21">
        <v>4479408</v>
      </c>
      <c r="R205" s="26">
        <f>M205*36000*0.66</f>
        <v>2463674.4</v>
      </c>
      <c r="S205" s="21">
        <f>Q205*0.95</f>
        <v>4255437.5999999996</v>
      </c>
      <c r="T205" s="21">
        <v>4255437.5999999996</v>
      </c>
      <c r="U205" s="21">
        <f>Q205-T205</f>
        <v>223970.40000000037</v>
      </c>
      <c r="V205" s="21">
        <v>223970.4</v>
      </c>
    </row>
    <row r="206" spans="1:22" s="4" customFormat="1" ht="25.5" x14ac:dyDescent="0.25">
      <c r="A206" s="19" t="s">
        <v>421</v>
      </c>
      <c r="B206" s="62" t="s">
        <v>205</v>
      </c>
      <c r="C206" s="35" t="s">
        <v>206</v>
      </c>
      <c r="D206" s="24">
        <v>42279</v>
      </c>
      <c r="E206" s="25" t="s">
        <v>139</v>
      </c>
      <c r="F206" s="25" t="s">
        <v>171</v>
      </c>
      <c r="G206" s="20">
        <v>17</v>
      </c>
      <c r="H206" s="20">
        <v>17</v>
      </c>
      <c r="I206" s="21">
        <v>150.79</v>
      </c>
      <c r="J206" s="20">
        <v>4</v>
      </c>
      <c r="K206" s="20">
        <v>1</v>
      </c>
      <c r="L206" s="20">
        <v>3</v>
      </c>
      <c r="M206" s="21">
        <v>150.79</v>
      </c>
      <c r="N206" s="21">
        <v>24.45</v>
      </c>
      <c r="O206" s="21">
        <f>M206-N206</f>
        <v>126.33999999999999</v>
      </c>
      <c r="P206" s="21"/>
      <c r="Q206" s="21">
        <v>6514128</v>
      </c>
      <c r="R206" s="26">
        <f t="shared" si="110"/>
        <v>3582770.4000000004</v>
      </c>
      <c r="S206" s="21">
        <f t="shared" si="108"/>
        <v>6188421.5999999996</v>
      </c>
      <c r="T206" s="21">
        <v>6188421.5999999996</v>
      </c>
      <c r="U206" s="21">
        <f t="shared" si="109"/>
        <v>325706.40000000037</v>
      </c>
      <c r="V206" s="21">
        <v>325706.40000000002</v>
      </c>
    </row>
    <row r="207" spans="1:22" s="4" customFormat="1" ht="25.5" x14ac:dyDescent="0.25">
      <c r="A207" s="19" t="s">
        <v>422</v>
      </c>
      <c r="B207" s="62" t="s">
        <v>207</v>
      </c>
      <c r="C207" s="35" t="s">
        <v>208</v>
      </c>
      <c r="D207" s="24">
        <v>42445</v>
      </c>
      <c r="E207" s="25" t="s">
        <v>139</v>
      </c>
      <c r="F207" s="25" t="s">
        <v>171</v>
      </c>
      <c r="G207" s="20">
        <v>12</v>
      </c>
      <c r="H207" s="20">
        <v>12</v>
      </c>
      <c r="I207" s="21">
        <v>68.38</v>
      </c>
      <c r="J207" s="20">
        <v>4</v>
      </c>
      <c r="K207" s="20">
        <v>2</v>
      </c>
      <c r="L207" s="20">
        <v>2</v>
      </c>
      <c r="M207" s="21">
        <v>68.38</v>
      </c>
      <c r="N207" s="21">
        <v>38.04</v>
      </c>
      <c r="O207" s="21">
        <f>M207-N207</f>
        <v>30.339999999999996</v>
      </c>
      <c r="P207" s="21"/>
      <c r="Q207" s="21">
        <v>2954016</v>
      </c>
      <c r="R207" s="26">
        <f t="shared" si="110"/>
        <v>1624708.8</v>
      </c>
      <c r="S207" s="21">
        <f t="shared" si="108"/>
        <v>2806315.1999999997</v>
      </c>
      <c r="T207" s="21">
        <v>2806315.2</v>
      </c>
      <c r="U207" s="21">
        <f t="shared" si="109"/>
        <v>147700.79999999981</v>
      </c>
      <c r="V207" s="21">
        <v>147700.79999999999</v>
      </c>
    </row>
    <row r="208" spans="1:22" s="4" customFormat="1" ht="25.5" x14ac:dyDescent="0.25">
      <c r="A208" s="19" t="s">
        <v>423</v>
      </c>
      <c r="B208" s="62" t="s">
        <v>224</v>
      </c>
      <c r="C208" s="35" t="s">
        <v>225</v>
      </c>
      <c r="D208" s="24">
        <v>42884</v>
      </c>
      <c r="E208" s="25" t="s">
        <v>139</v>
      </c>
      <c r="F208" s="25" t="s">
        <v>171</v>
      </c>
      <c r="G208" s="20">
        <v>7</v>
      </c>
      <c r="H208" s="20">
        <v>7</v>
      </c>
      <c r="I208" s="21">
        <v>125.9</v>
      </c>
      <c r="J208" s="20">
        <v>4</v>
      </c>
      <c r="K208" s="20">
        <v>2</v>
      </c>
      <c r="L208" s="20">
        <v>2</v>
      </c>
      <c r="M208" s="21">
        <v>125.9</v>
      </c>
      <c r="N208" s="21">
        <v>60.3</v>
      </c>
      <c r="O208" s="21">
        <v>65.599999999999994</v>
      </c>
      <c r="P208" s="21"/>
      <c r="Q208" s="21">
        <v>5438880</v>
      </c>
      <c r="R208" s="26">
        <f>M208*36000*0.66</f>
        <v>2991384</v>
      </c>
      <c r="S208" s="21">
        <f>Q208*0.95</f>
        <v>5166936</v>
      </c>
      <c r="T208" s="21">
        <v>5166936</v>
      </c>
      <c r="U208" s="21">
        <f>Q208-T208</f>
        <v>271944</v>
      </c>
      <c r="V208" s="21">
        <v>271944</v>
      </c>
    </row>
    <row r="209" spans="1:23" s="4" customFormat="1" ht="27" customHeight="1" x14ac:dyDescent="0.25">
      <c r="A209" s="79" t="s">
        <v>239</v>
      </c>
      <c r="B209" s="80"/>
      <c r="C209" s="19" t="s">
        <v>21</v>
      </c>
      <c r="D209" s="19" t="s">
        <v>21</v>
      </c>
      <c r="E209" s="19" t="s">
        <v>21</v>
      </c>
      <c r="F209" s="19" t="s">
        <v>21</v>
      </c>
      <c r="G209" s="20">
        <f t="shared" ref="G209:V209" si="111">SUM(G210:G218)</f>
        <v>281</v>
      </c>
      <c r="H209" s="20">
        <f t="shared" si="111"/>
        <v>281</v>
      </c>
      <c r="I209" s="21">
        <f t="shared" si="111"/>
        <v>4994.05</v>
      </c>
      <c r="J209" s="20">
        <f t="shared" si="111"/>
        <v>108</v>
      </c>
      <c r="K209" s="20">
        <f t="shared" si="111"/>
        <v>93</v>
      </c>
      <c r="L209" s="20">
        <f t="shared" si="111"/>
        <v>15</v>
      </c>
      <c r="M209" s="21">
        <f t="shared" si="111"/>
        <v>4994.05</v>
      </c>
      <c r="N209" s="21">
        <f t="shared" si="111"/>
        <v>4292.8500000000004</v>
      </c>
      <c r="O209" s="21">
        <f t="shared" si="111"/>
        <v>701.2</v>
      </c>
      <c r="P209" s="21">
        <f t="shared" si="111"/>
        <v>215742960</v>
      </c>
      <c r="Q209" s="21">
        <f t="shared" si="111"/>
        <v>215742960</v>
      </c>
      <c r="R209" s="21">
        <f t="shared" si="111"/>
        <v>0</v>
      </c>
      <c r="S209" s="21">
        <f t="shared" si="111"/>
        <v>204955812</v>
      </c>
      <c r="T209" s="21">
        <f t="shared" si="111"/>
        <v>204955812</v>
      </c>
      <c r="U209" s="21">
        <f t="shared" si="111"/>
        <v>10787148</v>
      </c>
      <c r="V209" s="21">
        <f t="shared" si="111"/>
        <v>10787148</v>
      </c>
    </row>
    <row r="210" spans="1:23" s="4" customFormat="1" ht="25.5" x14ac:dyDescent="0.25">
      <c r="A210" s="29" t="s">
        <v>424</v>
      </c>
      <c r="B210" s="65" t="s">
        <v>448</v>
      </c>
      <c r="C210" s="27" t="s">
        <v>246</v>
      </c>
      <c r="D210" s="24">
        <v>42969</v>
      </c>
      <c r="E210" s="25" t="s">
        <v>139</v>
      </c>
      <c r="F210" s="25" t="s">
        <v>171</v>
      </c>
      <c r="G210" s="20">
        <v>29</v>
      </c>
      <c r="H210" s="20">
        <v>29</v>
      </c>
      <c r="I210" s="21">
        <v>393.8</v>
      </c>
      <c r="J210" s="20">
        <v>12</v>
      </c>
      <c r="K210" s="20">
        <v>11</v>
      </c>
      <c r="L210" s="20">
        <v>1</v>
      </c>
      <c r="M210" s="26">
        <v>393.8</v>
      </c>
      <c r="N210" s="21">
        <v>369.3</v>
      </c>
      <c r="O210" s="21">
        <v>24.5</v>
      </c>
      <c r="P210" s="21">
        <f>M210*1.2*36000</f>
        <v>17012160</v>
      </c>
      <c r="Q210" s="21">
        <v>17012160</v>
      </c>
      <c r="R210" s="26"/>
      <c r="S210" s="21">
        <f>Q210*0.95</f>
        <v>16161552</v>
      </c>
      <c r="T210" s="21">
        <v>16161552</v>
      </c>
      <c r="U210" s="21">
        <f>(Q210-T210)</f>
        <v>850608</v>
      </c>
      <c r="V210" s="21">
        <v>850608</v>
      </c>
    </row>
    <row r="211" spans="1:23" s="4" customFormat="1" ht="25.5" x14ac:dyDescent="0.25">
      <c r="A211" s="19" t="s">
        <v>425</v>
      </c>
      <c r="B211" s="65" t="s">
        <v>449</v>
      </c>
      <c r="C211" s="27" t="s">
        <v>254</v>
      </c>
      <c r="D211" s="24">
        <v>42969</v>
      </c>
      <c r="E211" s="25" t="s">
        <v>139</v>
      </c>
      <c r="F211" s="25" t="s">
        <v>171</v>
      </c>
      <c r="G211" s="20">
        <v>16</v>
      </c>
      <c r="H211" s="20">
        <v>16</v>
      </c>
      <c r="I211" s="21">
        <v>361.8</v>
      </c>
      <c r="J211" s="20">
        <v>8</v>
      </c>
      <c r="K211" s="20">
        <v>6</v>
      </c>
      <c r="L211" s="20">
        <v>2</v>
      </c>
      <c r="M211" s="21">
        <v>361.8</v>
      </c>
      <c r="N211" s="21">
        <v>268.3</v>
      </c>
      <c r="O211" s="21">
        <v>93.5</v>
      </c>
      <c r="P211" s="21">
        <f t="shared" ref="P211:P218" si="112">M211*1.2*36000</f>
        <v>15629760</v>
      </c>
      <c r="Q211" s="21">
        <v>15629760</v>
      </c>
      <c r="R211" s="26"/>
      <c r="S211" s="21">
        <f t="shared" ref="S211" si="113">Q211*0.95</f>
        <v>14848272</v>
      </c>
      <c r="T211" s="21">
        <v>14848272</v>
      </c>
      <c r="U211" s="21">
        <f t="shared" ref="U211" si="114">(Q211-T211)</f>
        <v>781488</v>
      </c>
      <c r="V211" s="21">
        <v>781488</v>
      </c>
    </row>
    <row r="212" spans="1:23" s="4" customFormat="1" ht="25.5" x14ac:dyDescent="0.25">
      <c r="A212" s="19" t="s">
        <v>426</v>
      </c>
      <c r="B212" s="65" t="s">
        <v>450</v>
      </c>
      <c r="C212" s="27" t="s">
        <v>252</v>
      </c>
      <c r="D212" s="24">
        <v>42969</v>
      </c>
      <c r="E212" s="25" t="s">
        <v>139</v>
      </c>
      <c r="F212" s="25" t="s">
        <v>171</v>
      </c>
      <c r="G212" s="20">
        <v>17</v>
      </c>
      <c r="H212" s="20">
        <v>17</v>
      </c>
      <c r="I212" s="21">
        <v>389.3</v>
      </c>
      <c r="J212" s="20">
        <v>8</v>
      </c>
      <c r="K212" s="20">
        <v>8</v>
      </c>
      <c r="L212" s="20">
        <v>0</v>
      </c>
      <c r="M212" s="21">
        <v>389.3</v>
      </c>
      <c r="N212" s="21">
        <v>389.3</v>
      </c>
      <c r="O212" s="21">
        <v>0</v>
      </c>
      <c r="P212" s="21">
        <f t="shared" si="112"/>
        <v>16817760</v>
      </c>
      <c r="Q212" s="21">
        <v>16817760</v>
      </c>
      <c r="R212" s="26"/>
      <c r="S212" s="21">
        <f t="shared" ref="S212" si="115">Q212*0.95</f>
        <v>15976872</v>
      </c>
      <c r="T212" s="21">
        <v>15976872</v>
      </c>
      <c r="U212" s="21">
        <f t="shared" ref="U212" si="116">(Q212-T212)</f>
        <v>840888</v>
      </c>
      <c r="V212" s="21">
        <v>840888</v>
      </c>
    </row>
    <row r="213" spans="1:23" s="4" customFormat="1" ht="25.5" x14ac:dyDescent="0.25">
      <c r="A213" s="19" t="s">
        <v>427</v>
      </c>
      <c r="B213" s="65" t="s">
        <v>451</v>
      </c>
      <c r="C213" s="27" t="s">
        <v>253</v>
      </c>
      <c r="D213" s="24">
        <v>42969</v>
      </c>
      <c r="E213" s="25" t="s">
        <v>139</v>
      </c>
      <c r="F213" s="25" t="s">
        <v>171</v>
      </c>
      <c r="G213" s="20">
        <v>23</v>
      </c>
      <c r="H213" s="20">
        <v>23</v>
      </c>
      <c r="I213" s="21">
        <v>390.9</v>
      </c>
      <c r="J213" s="20">
        <v>8</v>
      </c>
      <c r="K213" s="20">
        <v>6</v>
      </c>
      <c r="L213" s="20">
        <v>2</v>
      </c>
      <c r="M213" s="21">
        <v>390.9</v>
      </c>
      <c r="N213" s="21">
        <v>292.5</v>
      </c>
      <c r="O213" s="21">
        <v>98.4</v>
      </c>
      <c r="P213" s="21">
        <f t="shared" si="112"/>
        <v>16886879.999999996</v>
      </c>
      <c r="Q213" s="21">
        <v>16886880</v>
      </c>
      <c r="R213" s="26"/>
      <c r="S213" s="21">
        <f t="shared" ref="S213:S218" si="117">Q213*0.95</f>
        <v>16042536</v>
      </c>
      <c r="T213" s="21">
        <v>16042536</v>
      </c>
      <c r="U213" s="21">
        <f t="shared" ref="U213:U218" si="118">(Q213-T213)</f>
        <v>844344</v>
      </c>
      <c r="V213" s="21">
        <v>844344</v>
      </c>
    </row>
    <row r="214" spans="1:23" s="4" customFormat="1" ht="25.5" x14ac:dyDescent="0.25">
      <c r="A214" s="19" t="s">
        <v>428</v>
      </c>
      <c r="B214" s="57" t="s">
        <v>257</v>
      </c>
      <c r="C214" s="27" t="s">
        <v>262</v>
      </c>
      <c r="D214" s="24">
        <v>42969</v>
      </c>
      <c r="E214" s="25" t="s">
        <v>139</v>
      </c>
      <c r="F214" s="25" t="s">
        <v>171</v>
      </c>
      <c r="G214" s="20">
        <v>46</v>
      </c>
      <c r="H214" s="20">
        <v>46</v>
      </c>
      <c r="I214" s="21">
        <v>411.6</v>
      </c>
      <c r="J214" s="20">
        <v>8</v>
      </c>
      <c r="K214" s="20">
        <v>2</v>
      </c>
      <c r="L214" s="20">
        <v>6</v>
      </c>
      <c r="M214" s="21">
        <v>411.6</v>
      </c>
      <c r="N214" s="21">
        <v>109.4</v>
      </c>
      <c r="O214" s="21">
        <v>302.2</v>
      </c>
      <c r="P214" s="21">
        <f t="shared" si="112"/>
        <v>17781120</v>
      </c>
      <c r="Q214" s="21">
        <v>17781120</v>
      </c>
      <c r="R214" s="26"/>
      <c r="S214" s="21">
        <f t="shared" si="117"/>
        <v>16892064</v>
      </c>
      <c r="T214" s="21">
        <v>16892064</v>
      </c>
      <c r="U214" s="21">
        <f t="shared" si="118"/>
        <v>889056</v>
      </c>
      <c r="V214" s="21">
        <v>889056</v>
      </c>
    </row>
    <row r="215" spans="1:23" s="4" customFormat="1" ht="25.5" x14ac:dyDescent="0.25">
      <c r="A215" s="19" t="s">
        <v>429</v>
      </c>
      <c r="B215" s="57" t="s">
        <v>258</v>
      </c>
      <c r="C215" s="27" t="s">
        <v>263</v>
      </c>
      <c r="D215" s="24">
        <v>42969</v>
      </c>
      <c r="E215" s="25" t="s">
        <v>139</v>
      </c>
      <c r="F215" s="25" t="s">
        <v>171</v>
      </c>
      <c r="G215" s="20">
        <v>23</v>
      </c>
      <c r="H215" s="20">
        <v>23</v>
      </c>
      <c r="I215" s="21">
        <v>408.5</v>
      </c>
      <c r="J215" s="20">
        <v>8</v>
      </c>
      <c r="K215" s="20">
        <v>6</v>
      </c>
      <c r="L215" s="20">
        <v>2</v>
      </c>
      <c r="M215" s="21">
        <v>408.5</v>
      </c>
      <c r="N215" s="21">
        <v>299.89999999999998</v>
      </c>
      <c r="O215" s="21">
        <v>108.6</v>
      </c>
      <c r="P215" s="21">
        <f t="shared" si="112"/>
        <v>17647200</v>
      </c>
      <c r="Q215" s="21">
        <v>17647200</v>
      </c>
      <c r="R215" s="26"/>
      <c r="S215" s="21">
        <f t="shared" si="117"/>
        <v>16764840</v>
      </c>
      <c r="T215" s="21">
        <v>16764840</v>
      </c>
      <c r="U215" s="21">
        <f t="shared" si="118"/>
        <v>882360</v>
      </c>
      <c r="V215" s="21">
        <v>882360</v>
      </c>
    </row>
    <row r="216" spans="1:23" s="4" customFormat="1" ht="25.5" x14ac:dyDescent="0.25">
      <c r="A216" s="19" t="s">
        <v>430</v>
      </c>
      <c r="B216" s="57" t="s">
        <v>259</v>
      </c>
      <c r="C216" s="27" t="s">
        <v>264</v>
      </c>
      <c r="D216" s="24">
        <v>42969</v>
      </c>
      <c r="E216" s="25" t="s">
        <v>139</v>
      </c>
      <c r="F216" s="25" t="s">
        <v>171</v>
      </c>
      <c r="G216" s="20">
        <v>25</v>
      </c>
      <c r="H216" s="20">
        <v>25</v>
      </c>
      <c r="I216" s="21">
        <v>744.2</v>
      </c>
      <c r="J216" s="20">
        <v>16</v>
      </c>
      <c r="K216" s="20">
        <v>15</v>
      </c>
      <c r="L216" s="20">
        <v>1</v>
      </c>
      <c r="M216" s="21">
        <v>744.2</v>
      </c>
      <c r="N216" s="21">
        <v>712.4</v>
      </c>
      <c r="O216" s="21">
        <v>31.8</v>
      </c>
      <c r="P216" s="21">
        <f t="shared" si="112"/>
        <v>32149440.000000004</v>
      </c>
      <c r="Q216" s="21">
        <v>32149440</v>
      </c>
      <c r="R216" s="26"/>
      <c r="S216" s="21">
        <f t="shared" si="117"/>
        <v>30541968</v>
      </c>
      <c r="T216" s="21">
        <v>30541968</v>
      </c>
      <c r="U216" s="21">
        <f t="shared" si="118"/>
        <v>1607472</v>
      </c>
      <c r="V216" s="21">
        <v>1607472</v>
      </c>
    </row>
    <row r="217" spans="1:23" s="4" customFormat="1" ht="25.5" x14ac:dyDescent="0.25">
      <c r="A217" s="19" t="s">
        <v>431</v>
      </c>
      <c r="B217" s="57" t="s">
        <v>260</v>
      </c>
      <c r="C217" s="27" t="s">
        <v>265</v>
      </c>
      <c r="D217" s="24">
        <v>42969</v>
      </c>
      <c r="E217" s="25" t="s">
        <v>139</v>
      </c>
      <c r="F217" s="25" t="s">
        <v>171</v>
      </c>
      <c r="G217" s="20">
        <v>40</v>
      </c>
      <c r="H217" s="20">
        <v>40</v>
      </c>
      <c r="I217" s="21">
        <v>745.5</v>
      </c>
      <c r="J217" s="20">
        <v>16</v>
      </c>
      <c r="K217" s="20">
        <v>15</v>
      </c>
      <c r="L217" s="20">
        <v>1</v>
      </c>
      <c r="M217" s="21">
        <v>745.5</v>
      </c>
      <c r="N217" s="21">
        <v>703.3</v>
      </c>
      <c r="O217" s="21">
        <v>42.2</v>
      </c>
      <c r="P217" s="21">
        <f t="shared" si="112"/>
        <v>32205600</v>
      </c>
      <c r="Q217" s="21">
        <v>32205600</v>
      </c>
      <c r="R217" s="26"/>
      <c r="S217" s="21">
        <f t="shared" si="117"/>
        <v>30595320</v>
      </c>
      <c r="T217" s="21">
        <v>30595320</v>
      </c>
      <c r="U217" s="21">
        <f t="shared" si="118"/>
        <v>1610280</v>
      </c>
      <c r="V217" s="21">
        <v>1610280</v>
      </c>
    </row>
    <row r="218" spans="1:23" s="4" customFormat="1" ht="25.5" x14ac:dyDescent="0.25">
      <c r="A218" s="19" t="s">
        <v>432</v>
      </c>
      <c r="B218" s="57" t="s">
        <v>261</v>
      </c>
      <c r="C218" s="27" t="s">
        <v>266</v>
      </c>
      <c r="D218" s="24">
        <v>42969</v>
      </c>
      <c r="E218" s="25" t="s">
        <v>139</v>
      </c>
      <c r="F218" s="25" t="s">
        <v>171</v>
      </c>
      <c r="G218" s="20">
        <v>62</v>
      </c>
      <c r="H218" s="20">
        <v>62</v>
      </c>
      <c r="I218" s="21">
        <v>1148.45</v>
      </c>
      <c r="J218" s="20">
        <v>24</v>
      </c>
      <c r="K218" s="20">
        <v>24</v>
      </c>
      <c r="L218" s="20">
        <v>0</v>
      </c>
      <c r="M218" s="21">
        <v>1148.45</v>
      </c>
      <c r="N218" s="21">
        <v>1148.45</v>
      </c>
      <c r="O218" s="21">
        <v>0</v>
      </c>
      <c r="P218" s="21">
        <f t="shared" si="112"/>
        <v>49613040</v>
      </c>
      <c r="Q218" s="21">
        <v>49613040</v>
      </c>
      <c r="R218" s="26"/>
      <c r="S218" s="21">
        <f t="shared" si="117"/>
        <v>47132388</v>
      </c>
      <c r="T218" s="21">
        <v>47132388</v>
      </c>
      <c r="U218" s="21">
        <f t="shared" si="118"/>
        <v>2480652</v>
      </c>
      <c r="V218" s="21">
        <v>2480652</v>
      </c>
    </row>
    <row r="219" spans="1:23" s="4" customFormat="1" ht="28.9" customHeight="1" x14ac:dyDescent="0.25">
      <c r="A219" s="79" t="s">
        <v>66</v>
      </c>
      <c r="B219" s="80"/>
      <c r="C219" s="19" t="s">
        <v>21</v>
      </c>
      <c r="D219" s="19" t="s">
        <v>21</v>
      </c>
      <c r="E219" s="19" t="s">
        <v>21</v>
      </c>
      <c r="F219" s="19" t="s">
        <v>21</v>
      </c>
      <c r="G219" s="20">
        <f t="shared" ref="G219:O219" si="119">SUM(G220:G224)</f>
        <v>207</v>
      </c>
      <c r="H219" s="20">
        <f t="shared" si="119"/>
        <v>207</v>
      </c>
      <c r="I219" s="21">
        <f t="shared" si="119"/>
        <v>3935.07</v>
      </c>
      <c r="J219" s="20">
        <f t="shared" si="119"/>
        <v>98</v>
      </c>
      <c r="K219" s="20">
        <f t="shared" si="119"/>
        <v>84</v>
      </c>
      <c r="L219" s="20">
        <f t="shared" si="119"/>
        <v>14</v>
      </c>
      <c r="M219" s="21">
        <f t="shared" si="119"/>
        <v>3934.9</v>
      </c>
      <c r="N219" s="21">
        <f t="shared" si="119"/>
        <v>3506.5700000000006</v>
      </c>
      <c r="O219" s="21">
        <f t="shared" si="119"/>
        <v>428.33000000000004</v>
      </c>
      <c r="P219" s="26">
        <f>M219*1.2*36000</f>
        <v>169987680</v>
      </c>
      <c r="Q219" s="21">
        <f t="shared" ref="Q219:V219" si="120">SUM(Q220:Q224)</f>
        <v>169987680</v>
      </c>
      <c r="R219" s="21">
        <f t="shared" si="120"/>
        <v>93493224</v>
      </c>
      <c r="S219" s="21">
        <f t="shared" si="120"/>
        <v>118991375.99999999</v>
      </c>
      <c r="T219" s="21">
        <f t="shared" si="120"/>
        <v>118991376</v>
      </c>
      <c r="U219" s="21">
        <f t="shared" si="120"/>
        <v>50996303.999999993</v>
      </c>
      <c r="V219" s="21">
        <f t="shared" si="120"/>
        <v>50996304</v>
      </c>
    </row>
    <row r="220" spans="1:23" s="4" customFormat="1" ht="25.5" x14ac:dyDescent="0.25">
      <c r="A220" s="19" t="s">
        <v>437</v>
      </c>
      <c r="B220" s="65" t="s">
        <v>128</v>
      </c>
      <c r="C220" s="35" t="s">
        <v>129</v>
      </c>
      <c r="D220" s="24">
        <v>42705</v>
      </c>
      <c r="E220" s="25" t="s">
        <v>139</v>
      </c>
      <c r="F220" s="25" t="s">
        <v>171</v>
      </c>
      <c r="G220" s="20">
        <v>19</v>
      </c>
      <c r="H220" s="20">
        <v>19</v>
      </c>
      <c r="I220" s="21">
        <v>474.3</v>
      </c>
      <c r="J220" s="20">
        <v>10</v>
      </c>
      <c r="K220" s="20">
        <v>10</v>
      </c>
      <c r="L220" s="20">
        <v>0</v>
      </c>
      <c r="M220" s="26">
        <v>474.13</v>
      </c>
      <c r="N220" s="21">
        <v>474.13</v>
      </c>
      <c r="O220" s="21">
        <v>0</v>
      </c>
      <c r="P220" s="21"/>
      <c r="Q220" s="21">
        <v>20482416</v>
      </c>
      <c r="R220" s="26">
        <f t="shared" ref="R220:R224" si="121">M220*36000*0.66</f>
        <v>11265328.800000001</v>
      </c>
      <c r="S220" s="21">
        <f>Q220*0.7</f>
        <v>14337691.199999999</v>
      </c>
      <c r="T220" s="21">
        <v>14337691.199999999</v>
      </c>
      <c r="U220" s="21">
        <f t="shared" si="109"/>
        <v>6144724.8000000007</v>
      </c>
      <c r="V220" s="21">
        <v>6144724.7999999998</v>
      </c>
    </row>
    <row r="221" spans="1:23" s="4" customFormat="1" ht="25.5" x14ac:dyDescent="0.25">
      <c r="A221" s="19" t="s">
        <v>433</v>
      </c>
      <c r="B221" s="65" t="s">
        <v>493</v>
      </c>
      <c r="C221" s="35" t="s">
        <v>130</v>
      </c>
      <c r="D221" s="24">
        <v>42747</v>
      </c>
      <c r="E221" s="25" t="s">
        <v>139</v>
      </c>
      <c r="F221" s="25" t="s">
        <v>171</v>
      </c>
      <c r="G221" s="20">
        <v>12</v>
      </c>
      <c r="H221" s="20">
        <v>12</v>
      </c>
      <c r="I221" s="21">
        <v>170.06</v>
      </c>
      <c r="J221" s="20">
        <v>4</v>
      </c>
      <c r="K221" s="20">
        <v>2</v>
      </c>
      <c r="L221" s="20">
        <v>2</v>
      </c>
      <c r="M221" s="26">
        <v>170.06</v>
      </c>
      <c r="N221" s="21">
        <v>113.21</v>
      </c>
      <c r="O221" s="21">
        <v>56.85</v>
      </c>
      <c r="P221" s="21"/>
      <c r="Q221" s="21">
        <v>7346592</v>
      </c>
      <c r="R221" s="26">
        <f t="shared" si="121"/>
        <v>4040625.6</v>
      </c>
      <c r="S221" s="21">
        <f t="shared" ref="S221:S224" si="122">Q221*0.7</f>
        <v>5142614.3999999994</v>
      </c>
      <c r="T221" s="21">
        <v>5142614.4000000004</v>
      </c>
      <c r="U221" s="21">
        <f t="shared" si="109"/>
        <v>2203977.5999999996</v>
      </c>
      <c r="V221" s="21">
        <v>2203977.6</v>
      </c>
    </row>
    <row r="222" spans="1:23" s="4" customFormat="1" ht="26.25" customHeight="1" x14ac:dyDescent="0.25">
      <c r="A222" s="19" t="s">
        <v>434</v>
      </c>
      <c r="B222" s="65" t="s">
        <v>471</v>
      </c>
      <c r="C222" s="30">
        <v>4</v>
      </c>
      <c r="D222" s="24">
        <v>42411</v>
      </c>
      <c r="E222" s="25" t="s">
        <v>139</v>
      </c>
      <c r="F222" s="25" t="s">
        <v>171</v>
      </c>
      <c r="G222" s="20">
        <v>121</v>
      </c>
      <c r="H222" s="20">
        <v>121</v>
      </c>
      <c r="I222" s="21">
        <v>2359.66</v>
      </c>
      <c r="J222" s="20">
        <v>56</v>
      </c>
      <c r="K222" s="20">
        <v>50</v>
      </c>
      <c r="L222" s="20">
        <v>6</v>
      </c>
      <c r="M222" s="26">
        <v>2359.66</v>
      </c>
      <c r="N222" s="21">
        <v>2124.09</v>
      </c>
      <c r="O222" s="21">
        <v>235.57</v>
      </c>
      <c r="P222" s="21"/>
      <c r="Q222" s="21">
        <v>101937312</v>
      </c>
      <c r="R222" s="26">
        <f>M222*36000*0.66</f>
        <v>56065521.600000001</v>
      </c>
      <c r="S222" s="21">
        <f>Q222*0.7</f>
        <v>71356118.399999991</v>
      </c>
      <c r="T222" s="21">
        <v>71356118.400000006</v>
      </c>
      <c r="U222" s="21">
        <f>Q222-T222</f>
        <v>30581193.599999994</v>
      </c>
      <c r="V222" s="21">
        <v>30581193.600000001</v>
      </c>
      <c r="W222" s="44"/>
    </row>
    <row r="223" spans="1:23" s="4" customFormat="1" ht="25.5" x14ac:dyDescent="0.25">
      <c r="A223" s="19" t="s">
        <v>435</v>
      </c>
      <c r="B223" s="65" t="s">
        <v>135</v>
      </c>
      <c r="C223" s="35" t="s">
        <v>136</v>
      </c>
      <c r="D223" s="24">
        <v>42747</v>
      </c>
      <c r="E223" s="25" t="s">
        <v>139</v>
      </c>
      <c r="F223" s="25" t="s">
        <v>171</v>
      </c>
      <c r="G223" s="20">
        <v>11</v>
      </c>
      <c r="H223" s="20">
        <v>11</v>
      </c>
      <c r="I223" s="21">
        <v>129.05000000000001</v>
      </c>
      <c r="J223" s="20">
        <v>3</v>
      </c>
      <c r="K223" s="20">
        <v>3</v>
      </c>
      <c r="L223" s="20">
        <v>0</v>
      </c>
      <c r="M223" s="26">
        <v>129.05000000000001</v>
      </c>
      <c r="N223" s="21">
        <v>129.05000000000001</v>
      </c>
      <c r="O223" s="21">
        <v>0</v>
      </c>
      <c r="P223" s="21"/>
      <c r="Q223" s="21">
        <v>5574960</v>
      </c>
      <c r="R223" s="26">
        <f t="shared" si="121"/>
        <v>3066228</v>
      </c>
      <c r="S223" s="21">
        <f t="shared" si="122"/>
        <v>3902471.9999999995</v>
      </c>
      <c r="T223" s="21">
        <v>3902472</v>
      </c>
      <c r="U223" s="21">
        <f t="shared" si="109"/>
        <v>1672488</v>
      </c>
      <c r="V223" s="21">
        <v>1672488</v>
      </c>
    </row>
    <row r="224" spans="1:23" s="4" customFormat="1" ht="25.5" x14ac:dyDescent="0.25">
      <c r="A224" s="19" t="s">
        <v>436</v>
      </c>
      <c r="B224" s="65" t="s">
        <v>230</v>
      </c>
      <c r="C224" s="30">
        <v>2</v>
      </c>
      <c r="D224" s="24">
        <v>41296</v>
      </c>
      <c r="E224" s="25" t="s">
        <v>139</v>
      </c>
      <c r="F224" s="25" t="s">
        <v>171</v>
      </c>
      <c r="G224" s="20">
        <v>44</v>
      </c>
      <c r="H224" s="20">
        <v>44</v>
      </c>
      <c r="I224" s="21">
        <v>802</v>
      </c>
      <c r="J224" s="20">
        <v>25</v>
      </c>
      <c r="K224" s="20">
        <v>19</v>
      </c>
      <c r="L224" s="20">
        <v>6</v>
      </c>
      <c r="M224" s="26">
        <v>802</v>
      </c>
      <c r="N224" s="21">
        <v>666.09</v>
      </c>
      <c r="O224" s="21">
        <v>135.91</v>
      </c>
      <c r="P224" s="21"/>
      <c r="Q224" s="21">
        <v>34646400</v>
      </c>
      <c r="R224" s="26">
        <f t="shared" si="121"/>
        <v>19055520</v>
      </c>
      <c r="S224" s="21">
        <f t="shared" si="122"/>
        <v>24252480</v>
      </c>
      <c r="T224" s="21">
        <v>24252480</v>
      </c>
      <c r="U224" s="21">
        <f t="shared" si="109"/>
        <v>10393920</v>
      </c>
      <c r="V224" s="21">
        <v>10393920</v>
      </c>
    </row>
    <row r="225" spans="1:22" s="4" customFormat="1" ht="38.25" customHeight="1" x14ac:dyDescent="0.25">
      <c r="A225" s="104" t="s">
        <v>209</v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</row>
    <row r="226" spans="1:22" s="4" customFormat="1" x14ac:dyDescent="0.25"/>
    <row r="227" spans="1:22" s="4" customFormat="1" x14ac:dyDescent="0.25"/>
    <row r="228" spans="1:22" s="4" customFormat="1" x14ac:dyDescent="0.25"/>
    <row r="229" spans="1:22" s="4" customFormat="1" x14ac:dyDescent="0.25"/>
    <row r="230" spans="1:22" s="4" customFormat="1" x14ac:dyDescent="0.25"/>
    <row r="231" spans="1:22" s="4" customFormat="1" x14ac:dyDescent="0.25"/>
    <row r="232" spans="1:22" s="4" customFormat="1" x14ac:dyDescent="0.25"/>
    <row r="233" spans="1:22" s="4" customFormat="1" x14ac:dyDescent="0.25"/>
    <row r="234" spans="1:22" s="4" customFormat="1" x14ac:dyDescent="0.25"/>
    <row r="235" spans="1:22" s="4" customFormat="1" x14ac:dyDescent="0.25"/>
    <row r="236" spans="1:22" s="4" customFormat="1" x14ac:dyDescent="0.25"/>
    <row r="237" spans="1:22" s="4" customFormat="1" x14ac:dyDescent="0.25"/>
    <row r="238" spans="1:22" s="4" customFormat="1" x14ac:dyDescent="0.25"/>
    <row r="239" spans="1:22" s="4" customFormat="1" x14ac:dyDescent="0.25"/>
    <row r="240" spans="1:22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</sheetData>
  <mergeCells count="63">
    <mergeCell ref="Q1:V1"/>
    <mergeCell ref="Q3:V3"/>
    <mergeCell ref="A56:B56"/>
    <mergeCell ref="A135:B135"/>
    <mergeCell ref="A209:B209"/>
    <mergeCell ref="A52:B52"/>
    <mergeCell ref="A115:B115"/>
    <mergeCell ref="Q10:V10"/>
    <mergeCell ref="A29:B29"/>
    <mergeCell ref="A35:B35"/>
    <mergeCell ref="A37:B37"/>
    <mergeCell ref="A105:B105"/>
    <mergeCell ref="A47:B47"/>
    <mergeCell ref="A41:B41"/>
    <mergeCell ref="A101:B101"/>
    <mergeCell ref="A103:B103"/>
    <mergeCell ref="A225:V225"/>
    <mergeCell ref="A199:B199"/>
    <mergeCell ref="A145:B145"/>
    <mergeCell ref="A219:B219"/>
    <mergeCell ref="A189:B189"/>
    <mergeCell ref="A193:B193"/>
    <mergeCell ref="A197:B197"/>
    <mergeCell ref="A172:B172"/>
    <mergeCell ref="A156:B156"/>
    <mergeCell ref="A179:B179"/>
    <mergeCell ref="A191:B191"/>
    <mergeCell ref="A186:B186"/>
    <mergeCell ref="A157:B157"/>
    <mergeCell ref="A165:B165"/>
    <mergeCell ref="A57:B57"/>
    <mergeCell ref="A59:B59"/>
    <mergeCell ref="A92:B92"/>
    <mergeCell ref="A65:B65"/>
    <mergeCell ref="A94:B94"/>
    <mergeCell ref="Q11:Q12"/>
    <mergeCell ref="A97:B97"/>
    <mergeCell ref="N7:V7"/>
    <mergeCell ref="A8:V8"/>
    <mergeCell ref="A10:A13"/>
    <mergeCell ref="B10:B13"/>
    <mergeCell ref="C10:D11"/>
    <mergeCell ref="E10:E13"/>
    <mergeCell ref="F10:F13"/>
    <mergeCell ref="G10:G12"/>
    <mergeCell ref="C12:C13"/>
    <mergeCell ref="I10:I12"/>
    <mergeCell ref="J10:L10"/>
    <mergeCell ref="T11:V11"/>
    <mergeCell ref="A26:B26"/>
    <mergeCell ref="M10:O10"/>
    <mergeCell ref="J11:J12"/>
    <mergeCell ref="K11:L11"/>
    <mergeCell ref="M11:M12"/>
    <mergeCell ref="N11:O11"/>
    <mergeCell ref="A38:B38"/>
    <mergeCell ref="D12:D13"/>
    <mergeCell ref="H10:H12"/>
    <mergeCell ref="A33:B33"/>
    <mergeCell ref="A25:B25"/>
    <mergeCell ref="A15:B15"/>
    <mergeCell ref="A16:B16"/>
    <mergeCell ref="A17:B17"/>
  </mergeCells>
  <pageMargins left="0.78740157480314965" right="0.19685039370078741" top="1.1811023622047245" bottom="0.39370078740157483" header="0.31496062992125984" footer="0.31496062992125984"/>
  <pageSetup paperSize="9" scale="75" fitToHeight="0" orientation="landscape" r:id="rId1"/>
  <headerFooter differentFirst="1">
    <oddHeader>&amp;C&amp;"Times New Roman,обычный"&amp;18&amp;P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5" x14ac:dyDescent="0.25"/>
  <cols>
    <col min="2" max="2" width="14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Рассказова Анастасия Андреева</cp:lastModifiedBy>
  <cp:lastPrinted>2017-11-21T12:22:07Z</cp:lastPrinted>
  <dcterms:created xsi:type="dcterms:W3CDTF">2017-07-19T08:16:29Z</dcterms:created>
  <dcterms:modified xsi:type="dcterms:W3CDTF">2017-11-21T12:22:55Z</dcterms:modified>
</cp:coreProperties>
</file>